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315" windowHeight="10755" activeTab="7"/>
  </bookViews>
  <sheets>
    <sheet name="표지" sheetId="1" r:id="rId1"/>
    <sheet name="1.통합(FP)" sheetId="2" r:id="rId2"/>
    <sheet name="2.신용(FP)" sheetId="3" r:id="rId3"/>
    <sheet name="3.일반(FP)" sheetId="4" r:id="rId4"/>
    <sheet name="4.통합(PL)" sheetId="5" r:id="rId5"/>
    <sheet name="5.신용(PL)" sheetId="6" r:id="rId6"/>
    <sheet name="6.일반(PL)" sheetId="7" r:id="rId7"/>
    <sheet name="요약재무현황" sheetId="8" r:id="rId8"/>
    <sheet name="요약손익현황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MyRng02b">'[2]2.부문별추정손익'!$D$57:$E$58,'[2]2.부문별추정손익'!$D$60:$E$60,'[2]2.부문별추정손익'!$D$62:$E$63,'[2]2.부문별추정손익'!$D$65:$E$66,'[2]2.부문별추정손익'!$D$68:$E$69,'[2]2.부문별추정손익'!$D$71:$E$72,'[2]2.부문별추정손익'!$D$74:$G$75,'[2]2.부문별추정손익'!$I$74:$I$75,'[2]2.부문별추정손익'!$D$77:$G$78,'[2]2.부문별추정손익'!$I$77:$I$78,'[2]2.부문별추정손익'!$D$80:$F$80,'[2]2.부문별추정손익'!$I$80,'[2]2.부문별추정손익'!$D$82:$E$86,'[2]2.부문별추정손익'!$E$87,'[2]2.부문별추정손익'!$D$89:$E$90,'[2]2.부문별추정손익'!$D$92:$E$93,'[2]2.부문별추정손익'!$D$98:$E$98</definedName>
    <definedName name="_xlnm.Print_Area" localSheetId="1">'1.통합(FP)'!$A$1:$H$121</definedName>
    <definedName name="_xlnm.Print_Area" localSheetId="2">'2.신용(FP)'!$A$1:$J$158</definedName>
    <definedName name="_xlnm.Print_Area" localSheetId="3">'3.일반(FP)'!$A$1:$J$118</definedName>
    <definedName name="_xlnm.Print_Area" localSheetId="4">'4.통합(PL)'!$A:$F</definedName>
    <definedName name="_xlnm.Print_Area" localSheetId="5">'5.신용(PL)'!$A:$G</definedName>
    <definedName name="_xlnm.Print_Area" localSheetId="6">'6.일반(PL)'!$A$1:$G$135</definedName>
    <definedName name="_xlnm.Print_Area" localSheetId="8">요약손익현황!$A$1:$E$31</definedName>
    <definedName name="_xlnm.Print_Area" localSheetId="7">요약재무현황!$A$1:$H$38</definedName>
    <definedName name="_xlnm.Print_Area" localSheetId="0">표지!$A$1:$AD$34</definedName>
    <definedName name="_xlnm.Print_Titles" localSheetId="1">'1.통합(FP)'!$5:$7</definedName>
    <definedName name="_xlnm.Print_Titles" localSheetId="2">'2.신용(FP)'!$5:$7</definedName>
    <definedName name="_xlnm.Print_Titles" localSheetId="3">'3.일반(FP)'!$6:$7</definedName>
    <definedName name="_xlnm.Print_Titles" localSheetId="4">'4.통합(PL)'!$5:$7</definedName>
    <definedName name="_xlnm.Print_Titles" localSheetId="5">'5.신용(PL)'!$5:$7</definedName>
    <definedName name="_xlnm.Print_Titles" localSheetId="6">'6.일반(PL)'!$5:$7</definedName>
    <definedName name="감가상각충당금">#REF!</definedName>
    <definedName name="개체마춤">[3]!개체마춤</definedName>
    <definedName name="결손금처리">#REF!,#REF!,#REF!,#REF!,#REF!,#REF!</definedName>
    <definedName name="경비">#REF!,#REF!,#REF!</definedName>
    <definedName name="경비1">'[2]17.지도관리비(경비소요액)'!$C$6:$E$9,'[2]17.지도관리비(경비소요액)'!$C$11:$E$12,'[2]17.지도관리비(경비소요액)'!$C$14:$E$33</definedName>
    <definedName name="고정자산">#REF!,#REF!,#REF!,#REF!,#REF!,#REF!,#REF!,#REF!,#REF!,#REF!,#REF!</definedName>
    <definedName name="공제농작물">#REF!,#REF!,#REF!,#REF!,#REF!,#REF!,#REF!,#REF!,#REF!,#REF!,#REF!,#REF!,#REF!,#REF!</definedName>
    <definedName name="공제사업비용">#REF!,#REF!,#REF!,#REF!,#REF!,#REF!,#REF!,#REF!,#REF!,#REF!</definedName>
    <definedName name="공제사업수익">'[4]13.공제수익, 14. 공제비용'!$C$7:$D$18,'[4]13.공제수익, 14. 공제비용'!$F$7:$G$18,'[4]13.공제수익, 14. 공제비용'!$I$7:$I$18</definedName>
    <definedName name="기준월">[5]자료입력!#REF!</definedName>
    <definedName name="기타손익">'[6]기타손익(5)'!$C$6:$G$14,'[6]기타손익(5)'!$C$16:$G$17,'[6]기타손익(5)'!$C$29:$D$35,'[6]기타손익(5)'!$F$29:$F$35,'[6]기타손익(5)'!$J$29:$K$35,'[6]기타손익(5)'!$M$29:$M$35,'[6]기타손익(5)'!$C$37:$D$41,'[6]기타손익(5)'!$F$37:$F$41,'[6]기타손익(5)'!$J$37:$K$41,'[6]기타손익(5)'!$M$37:$M$41,'[6]기타손익(5)'!$D$47:$M$50</definedName>
    <definedName name="대손충당금">#REF!,#REF!,#REF!,#REF!,#REF!,#REF!,#REF!,#REF!,#REF!,#REF!,#REF!,#REF!,#REF!,#REF!,#REF!,#REF!,#REF!</definedName>
    <definedName name="대손충당금2">#REF!</definedName>
    <definedName name="대출금이자">'[4]4.대출금이자계산'!$C$9:$D$20,'[4]4.대출금이자계산'!$F$9:$J$20,'[4]4.대출금이자계산'!$M$9:$R$20,'[4]4.대출금이자계산'!$C$23:$D$39,'[4]4.대출금이자계산'!$F$23:$J$39,'[4]4.대출금이자계산'!$M$23:$R$39</definedName>
    <definedName name="부문별추정손익">'[4]2.부문별추정손익'!#REF!,'[4]2.부문별추정손익'!#REF!,'[4]2.부문별추정손익'!#REF!,'[4]2.부문별추정손익'!#REF!,'[4]2.부문별추정손익'!#REF!,'[4]2.부문별추정손익'!#REF!,'[4]2.부문별추정손익'!#REF!,'[4]2.부문별추정손익'!#REF!,'[4]2.부문별추정손익'!#REF!,'[4]2.부문별추정손익'!#REF!,'[4]2.부문별추정손익'!#REF!,'[4]2.부문별추정손익'!#REF!,'[4]2.부문별추정손익'!#REF!,'[4]2.부문별추정손익'!#REF!,'[4]2.부문별추정손익'!#REF!,'[4]2.부문별추정손익'!#REF!</definedName>
    <definedName name="부문별추정손익2">'[4]2.부문별추정손익'!#REF!,'[4]2.부문별추정손익'!#REF!,'[4]2.부문별추정손익'!#REF!,'[4]2.부문별추정손익'!#REF!,'[4]2.부문별추정손익'!#REF!,'[4]2.부문별추정손익'!#REF!,'[4]2.부문별추정손익'!#REF!,'[4]2.부문별추정손익'!#REF!,'[4]2.부문별추정손익'!#REF!,'[4]2.부문별추정손익'!#REF!,'[4]2.부문별추정손익'!#REF!,'[4]2.부문별추정손익'!#REF!,'[4]2.부문별추정손익'!#REF!,'[4]2.부문별추정손익'!#REF!,'[4]2.부문별추정손익'!#REF!,'[4]2.부문별추정손익'!#REF!</definedName>
    <definedName name="부문별추정손익3">'[4]2.부문별추정손익'!#REF!</definedName>
    <definedName name="사업외">#REF!,#REF!,#REF!,#REF!,#REF!,#REF!,#REF!,#REF!,#REF!</definedName>
    <definedName name="산출월수">[7]입력!$AC$5</definedName>
    <definedName name="산출일수">[7]입력!$AC$7</definedName>
    <definedName name="신용기타비용">'[4]9.신용기타비용'!#REF!,'[4]9.신용기타비용'!#REF!,'[4]9.신용기타비용'!#REF!,'[4]9.신용기타비용'!#REF!,'[4]9.신용기타비용'!#REF!,'[4]9.신용기타비용'!#REF!,'[4]9.신용기타비용'!$D$9:$E$14,'[4]9.신용기타비용'!$G$9:$H$14</definedName>
    <definedName name="신용기타수익">'[4]8.신용기타수익'!$E$8:$F$22,'[4]8.신용기타수익'!$H$8:$I$22,'[4]8.신용기타수익'!$E$24:$F$36,'[4]8.신용기타수익'!$H$24:$I$36,'[4]8.신용기타수익'!$E$40:$F$40,'[4]8.신용기타수익'!$H$40:$I$40,'[4]8.신용기타수익'!$E$42:$F$47,'[4]8.신용기타수익'!$H$42:$I$47,'[4]8.신용기타수익'!$E$49:$F$52,'[4]8.신용기타수익'!$H$49:$I$52,'[4]8.신용기타수익'!$E$54:$F$55,'[4]8.신용기타수익'!$H$54:$I$55</definedName>
    <definedName name="신용보정">#REF!,#REF!,#REF!,#REF!,#REF!,#REF!,#REF!,#REF!,#REF!,#REF!,#REF!,#REF!</definedName>
    <definedName name="신용손익1">#REF!,#REF!,#REF!,#REF!,#REF!,#REF!,#REF!,#REF!</definedName>
    <definedName name="신용손익2">#REF!,#REF!,#REF!,#REF!,#REF!,#REF!,#REF!,#REF!,#REF!,#REF!</definedName>
    <definedName name="연말추정">'[4]1.연말추정사업'!$D$14:$E$15,'[4]1.연말추정사업'!$G$14:$I$15,'[4]1.연말추정사업'!$D$17:$E$19,'[4]1.연말추정사업'!$G$17:$I$19,'[4]1.연말추정사업'!$D$21:$E$23,'[4]1.연말추정사업'!$G$21:$I$23,'[4]1.연말추정사업'!$D$24:$D$27,'[4]1.연말추정사업'!$D$29:$E$30,'[4]1.연말추정사업'!$G$29:$G$30,'[4]1.연말추정사업'!$D$32:$E$39,'[4]1.연말추정사업'!$G$32:$I$32,'[4]1.연말추정사업'!$G$33:$G$39,'[4]1.연말추정사업'!$I$33,'[4]1.연말추정사업'!$H$37:$I$39</definedName>
    <definedName name="예수금이자">'[4]5.예수금이자계산'!$B$8:$C$19,'[4]5.예수금이자계산'!$E$8:$E$19,'[4]5.예수금이자계산'!$H$8:$H$19,'[4]5.예수금이자계산'!$I$12,'[4]5.예수금이자계산'!$I$14,'[4]5.예수금이자계산'!$J$8:$J$19</definedName>
    <definedName name="예치금이자">'[4]7.예치금이자계산'!$D$7:$E$11,'[4]7.예치금이자계산'!$G$7:$G$11,'[4]7.예치금이자계산'!$I$7:$I$11</definedName>
    <definedName name="인건비">'[4]15. 판매관리비'!$E$6:$G$16,'[4]15. 판매관리비'!$E$18:$G$32,'[4]15. 판매관리비'!$E$34:$G$34,'[4]15. 판매관리비'!$E$37:$F$37,'[4]15. 판매관리비'!$E$38:$G$39</definedName>
    <definedName name="인건비조합원">'[6]인건비,조합원'!$C$5:$N$6,'[6]인건비,조합원'!$C$16:$F$19,'[6]인건비,조합원'!$H$16:$P$19,'[6]인건비,조합원'!$D$33:$I$33,'[6]인건비,조합원'!$N$33:$O$33,'[6]인건비,조합원'!$C$38:$Q$39,'[6]인건비,조합원'!$C$47:$H$48,'[6]인건비,조합원'!$K$47:$N$48</definedName>
    <definedName name="일반보정">#REF!,#REF!,#REF!,#REF!,#REF!,#REF!,#REF!,#REF!,#REF!,#REF!,#REF!,#REF!,#REF!,#REF!,#REF!,#REF!</definedName>
    <definedName name="일반사업비용">#REF!,#REF!,#REF!,#REF!,#REF!,#REF!,#REF!,#REF!,#REF!,#REF!,#REF!,#REF!,#REF!,#REF!,#REF!,#REF!</definedName>
    <definedName name="일반사업비용2">#REF!,#REF!</definedName>
    <definedName name="일반사업수익">#REF!,#REF!,#REF!,#REF!,#REF!,#REF!,#REF!,#REF!,#REF!,#REF!,#REF!,#REF!,#REF!,#REF!,#REF!,#REF!</definedName>
    <definedName name="일반사업수익2">#REF!,#REF!,#REF!,#REF!</definedName>
    <definedName name="일반손익1">#REF!,#REF!,#REF!,#REF!,#REF!,#REF!,#REF!</definedName>
    <definedName name="일반손익2">#REF!,#REF!,#REF!,#REF!,#REF!,#REF!,#REF!</definedName>
    <definedName name="일반손익31">#REF!,#REF!,#REF!,#REF!,#REF!,#REF!,#REF!,#REF!,#REF!,#REF!,#REF!,#REF!,#REF!,#REF!,#REF!</definedName>
    <definedName name="일반손익32">#REF!,#REF!,#REF!,#REF!,#REF!,#REF!,#REF!,#REF!,#REF!,#REF!</definedName>
    <definedName name="잉여금처분">#REF!,#REF!,#REF!,#REF!,#REF!,#REF!,#REF!,#REF!,#REF!,#REF!,#REF!,#REF!,#REF!,#REF!,#REF!,#REF!</definedName>
    <definedName name="자금운용">'[4]3.종합자금(신용-운용)'!$D$7:$L$17,'[4]3.종합자금(신용-운용)'!$D$19:$L$33,'[4]3.종합자금(신용-운용)'!$D$35:$L$51,'[4]3.종합자금(신용-운용)'!$D$66:$L$74,'[4]3.종합자금(신용-운용)'!#REF!</definedName>
    <definedName name="자금조달">'[4]3-3.조달(일반)'!#REF!,'[4]3-3.조달(일반)'!#REF!,'[4]3-3.조달(일반)'!#REF!,'[4]3-3.조달(일반)'!#REF!,'[4]3-3.조달(일반)'!#REF!</definedName>
    <definedName name="작업년도">[5]자료입력!#REF!</definedName>
    <definedName name="준조합원지분">'[6]준조합원,지분'!$C$7:$F$9,'[6]준조합원,지분'!$C$15:$I$15,'[6]준조합원,지분'!$C$21:$I$21,'[6]준조합원,지분'!$C$32:$G$33,'[6]준조합원,지분'!$I$32:$I$33,'[6]준조합원,지분'!$C$43:$E$43,'[6]준조합원,지분'!$G$43:$I$43,'[6]준조합원,지분'!$C$52:$E$52,'[6]준조합원,지분'!$G$52:$I$52</definedName>
    <definedName name="지도사업비">'[4]17.교육지원. 법인세'!$C$6:$E$12,'[4]17.교육지원. 법인세'!$C$14:$E$18,'[4]17.교육지원. 법인세'!#REF!</definedName>
    <definedName name="직원명부_본지소__일반현황_List">#REF!</definedName>
    <definedName name="차입금">#REF!,#REF!,#REF!,#REF!,#REF!,#REF!,#REF!,#REF!,#REF!</definedName>
    <definedName name="차입금이자">'[4]6.차입금이자계산'!$D$8:$F$13,'[4]6.차입금이자계산'!$H$8:$J$13,'[4]6.차입금이자계산'!$D$15:$F$33,'[4]6.차입금이자계산'!$H$15:$J$33,'[4]6.차입금이자계산'!$D$35:$F$35,'[4]6.차입금이자계산'!$H$35:$J$35,'[4]6.차입금이자계산'!#REF!,'[4]6.차입금이자계산'!#REF!,'[4]6.차입금이자계산'!#REF!,'[4]6.차입금이자계산'!#REF!,'[4]6.차입금이자계산'!#REF!,'[4]6.차입금이자계산'!#REF!,'[4]6.차입금이자계산'!#REF!</definedName>
    <definedName name="평균종사인원">[6]평균종사인원!$C$7:$F$7,[6]평균종사인원!$I$7:$L$7,[6]평균종사인원!$O$7,[6]평균종사인원!$C$14:$G$25,[6]평균종사인원!$I$14:$R$25,[6]평균종사인원!$C$28:$G$35,[6]평균종사인원!$I$28:$R$35,[6]평균종사인원!$C$45:$G$56,[6]평균종사인원!$I$45:$R$56</definedName>
  </definedNames>
  <calcPr calcId="145621"/>
</workbook>
</file>

<file path=xl/calcChain.xml><?xml version="1.0" encoding="utf-8"?>
<calcChain xmlns="http://schemas.openxmlformats.org/spreadsheetml/2006/main">
  <c r="D10" i="9" l="1"/>
  <c r="A3" i="8"/>
  <c r="A2" i="8"/>
  <c r="F126" i="7"/>
  <c r="D126" i="7"/>
  <c r="C191" i="5" s="1"/>
  <c r="C30" i="9" s="1"/>
  <c r="F124" i="7"/>
  <c r="D124" i="7"/>
  <c r="F123" i="7"/>
  <c r="D123" i="7"/>
  <c r="F122" i="7"/>
  <c r="D122" i="7"/>
  <c r="F121" i="7"/>
  <c r="D121" i="7"/>
  <c r="F120" i="7"/>
  <c r="D120" i="7"/>
  <c r="F119" i="7"/>
  <c r="D119" i="7"/>
  <c r="F118" i="7"/>
  <c r="D118" i="7"/>
  <c r="C185" i="5" s="1"/>
  <c r="F117" i="7"/>
  <c r="D117" i="7"/>
  <c r="F116" i="7"/>
  <c r="D116" i="7"/>
  <c r="F115" i="7"/>
  <c r="D115" i="7"/>
  <c r="F114" i="7"/>
  <c r="D114" i="7"/>
  <c r="C183" i="5" s="1"/>
  <c r="F113" i="7"/>
  <c r="D113" i="7"/>
  <c r="F112" i="7"/>
  <c r="D112" i="7"/>
  <c r="C181" i="5" s="1"/>
  <c r="F111" i="7"/>
  <c r="D111" i="7"/>
  <c r="F110" i="7"/>
  <c r="D110" i="7"/>
  <c r="C179" i="5" s="1"/>
  <c r="F109" i="7"/>
  <c r="D109" i="7"/>
  <c r="F108" i="7"/>
  <c r="D108" i="7"/>
  <c r="C177" i="5" s="1"/>
  <c r="F107" i="7"/>
  <c r="D107" i="7"/>
  <c r="F106" i="7"/>
  <c r="D106" i="7"/>
  <c r="C175" i="5" s="1"/>
  <c r="F105" i="7"/>
  <c r="D105" i="7"/>
  <c r="F104" i="7"/>
  <c r="D104" i="7"/>
  <c r="F103" i="7"/>
  <c r="D103" i="7"/>
  <c r="F102" i="7"/>
  <c r="D102" i="7"/>
  <c r="F101" i="7"/>
  <c r="D101" i="7"/>
  <c r="F100" i="7"/>
  <c r="D100" i="7"/>
  <c r="F99" i="7"/>
  <c r="D99" i="7"/>
  <c r="F98" i="7"/>
  <c r="D98" i="7"/>
  <c r="F97" i="7"/>
  <c r="D97" i="7"/>
  <c r="F96" i="7"/>
  <c r="D96" i="7"/>
  <c r="F95" i="7"/>
  <c r="D95" i="7"/>
  <c r="F94" i="7"/>
  <c r="D94" i="7"/>
  <c r="F93" i="7"/>
  <c r="D93" i="7"/>
  <c r="F92" i="7"/>
  <c r="D92" i="7"/>
  <c r="E90" i="7" s="1"/>
  <c r="F91" i="7"/>
  <c r="G90" i="7" s="1"/>
  <c r="D91" i="7"/>
  <c r="F89" i="7"/>
  <c r="D89" i="7"/>
  <c r="F88" i="7"/>
  <c r="D88" i="7"/>
  <c r="F87" i="7"/>
  <c r="D87" i="7"/>
  <c r="F86" i="7"/>
  <c r="D86" i="7"/>
  <c r="F85" i="7"/>
  <c r="D85" i="7"/>
  <c r="F84" i="7"/>
  <c r="D84" i="7"/>
  <c r="F83" i="7"/>
  <c r="D83" i="7"/>
  <c r="F82" i="7"/>
  <c r="D82" i="7"/>
  <c r="F81" i="7"/>
  <c r="D81" i="7"/>
  <c r="F80" i="7"/>
  <c r="D80" i="7"/>
  <c r="F79" i="7"/>
  <c r="D79" i="7"/>
  <c r="F78" i="7"/>
  <c r="D78" i="7"/>
  <c r="F77" i="7"/>
  <c r="D77" i="7"/>
  <c r="F76" i="7"/>
  <c r="D76" i="7"/>
  <c r="F75" i="7"/>
  <c r="D75" i="7"/>
  <c r="F74" i="7"/>
  <c r="D74" i="7"/>
  <c r="F73" i="7"/>
  <c r="D73" i="7"/>
  <c r="F72" i="7"/>
  <c r="D72" i="7"/>
  <c r="F71" i="7"/>
  <c r="D71" i="7"/>
  <c r="F70" i="7"/>
  <c r="D70" i="7"/>
  <c r="F69" i="7"/>
  <c r="D69" i="7"/>
  <c r="F68" i="7"/>
  <c r="D68" i="7"/>
  <c r="F67" i="7"/>
  <c r="D67" i="7"/>
  <c r="F66" i="7"/>
  <c r="D66" i="7"/>
  <c r="F65" i="7"/>
  <c r="D65" i="7"/>
  <c r="F64" i="7"/>
  <c r="D64" i="7"/>
  <c r="F63" i="7"/>
  <c r="D63" i="7"/>
  <c r="F62" i="7"/>
  <c r="D62" i="7"/>
  <c r="F61" i="7"/>
  <c r="D61" i="7"/>
  <c r="F60" i="7"/>
  <c r="D60" i="7"/>
  <c r="F59" i="7"/>
  <c r="D59" i="7"/>
  <c r="F58" i="7"/>
  <c r="D58" i="7"/>
  <c r="F57" i="7"/>
  <c r="D57" i="7"/>
  <c r="F56" i="7"/>
  <c r="D56" i="7"/>
  <c r="F55" i="7"/>
  <c r="D55" i="7"/>
  <c r="F54" i="7"/>
  <c r="D54" i="7"/>
  <c r="F53" i="7"/>
  <c r="D53" i="7"/>
  <c r="F52" i="7"/>
  <c r="D52" i="7"/>
  <c r="E51" i="7" s="1"/>
  <c r="G51" i="7"/>
  <c r="F50" i="7"/>
  <c r="D50" i="7"/>
  <c r="C121" i="5" s="1"/>
  <c r="F49" i="7"/>
  <c r="D49" i="7"/>
  <c r="F48" i="7"/>
  <c r="D48" i="7"/>
  <c r="C119" i="5" s="1"/>
  <c r="F47" i="7"/>
  <c r="D47" i="7"/>
  <c r="F46" i="7"/>
  <c r="D46" i="7"/>
  <c r="C117" i="5" s="1"/>
  <c r="F45" i="7"/>
  <c r="D45" i="7"/>
  <c r="F44" i="7"/>
  <c r="D44" i="7"/>
  <c r="E43" i="7" s="1"/>
  <c r="G43" i="7"/>
  <c r="F42" i="7"/>
  <c r="D42" i="7"/>
  <c r="F40" i="7"/>
  <c r="D40" i="7"/>
  <c r="E39" i="7" s="1"/>
  <c r="G39" i="7"/>
  <c r="F38" i="7"/>
  <c r="D38" i="7"/>
  <c r="F37" i="7"/>
  <c r="D37" i="7"/>
  <c r="F36" i="7"/>
  <c r="D36" i="7"/>
  <c r="C109" i="5" s="1"/>
  <c r="F35" i="7"/>
  <c r="D35" i="7"/>
  <c r="F34" i="7"/>
  <c r="D34" i="7"/>
  <c r="C107" i="5" s="1"/>
  <c r="F33" i="7"/>
  <c r="D33" i="7"/>
  <c r="F32" i="7"/>
  <c r="D32" i="7"/>
  <c r="F31" i="7"/>
  <c r="D31" i="7"/>
  <c r="F30" i="7"/>
  <c r="D30" i="7"/>
  <c r="E28" i="7" s="1"/>
  <c r="F29" i="7"/>
  <c r="G28" i="7" s="1"/>
  <c r="D29" i="7"/>
  <c r="J26" i="7"/>
  <c r="I26" i="7"/>
  <c r="F26" i="7"/>
  <c r="D26" i="7"/>
  <c r="J25" i="7"/>
  <c r="I25" i="7"/>
  <c r="F25" i="7"/>
  <c r="D25" i="7"/>
  <c r="F24" i="7"/>
  <c r="D24" i="7"/>
  <c r="E20" i="7" s="1"/>
  <c r="F23" i="7"/>
  <c r="D23" i="7"/>
  <c r="J22" i="7"/>
  <c r="I22" i="7"/>
  <c r="F22" i="7"/>
  <c r="D22" i="7"/>
  <c r="J21" i="7"/>
  <c r="I21" i="7"/>
  <c r="F21" i="7"/>
  <c r="D21" i="7"/>
  <c r="J20" i="7"/>
  <c r="I20" i="7"/>
  <c r="G20" i="7"/>
  <c r="F19" i="7"/>
  <c r="D19" i="7"/>
  <c r="F18" i="7"/>
  <c r="D18" i="7"/>
  <c r="F17" i="7"/>
  <c r="D17" i="7"/>
  <c r="F16" i="7"/>
  <c r="D16" i="7"/>
  <c r="F15" i="7"/>
  <c r="D15" i="7"/>
  <c r="F14" i="7"/>
  <c r="D14" i="7"/>
  <c r="F13" i="7"/>
  <c r="D13" i="7"/>
  <c r="F12" i="7"/>
  <c r="D12" i="7"/>
  <c r="F11" i="7"/>
  <c r="D11" i="7"/>
  <c r="F10" i="7"/>
  <c r="D10" i="7"/>
  <c r="F9" i="7"/>
  <c r="G8" i="7" s="1"/>
  <c r="G27" i="7" s="1"/>
  <c r="D9" i="7"/>
  <c r="E8" i="7" s="1"/>
  <c r="E27" i="7" s="1"/>
  <c r="F131" i="6"/>
  <c r="D131" i="6"/>
  <c r="F129" i="6"/>
  <c r="D129" i="6"/>
  <c r="F128" i="6"/>
  <c r="G127" i="6" s="1"/>
  <c r="D128" i="6"/>
  <c r="E127" i="6" s="1"/>
  <c r="F126" i="6"/>
  <c r="D126" i="6"/>
  <c r="F125" i="6"/>
  <c r="D125" i="6"/>
  <c r="F124" i="6"/>
  <c r="D124" i="6"/>
  <c r="F123" i="6"/>
  <c r="D123" i="6"/>
  <c r="F122" i="6"/>
  <c r="D122" i="6"/>
  <c r="F121" i="6"/>
  <c r="D121" i="6"/>
  <c r="F120" i="6"/>
  <c r="D120" i="6"/>
  <c r="F119" i="6"/>
  <c r="D119" i="6"/>
  <c r="F118" i="6"/>
  <c r="D118" i="6"/>
  <c r="F117" i="6"/>
  <c r="D117" i="6"/>
  <c r="F116" i="6"/>
  <c r="D116" i="6"/>
  <c r="F115" i="6"/>
  <c r="D115" i="6"/>
  <c r="F114" i="6"/>
  <c r="D114" i="6"/>
  <c r="F113" i="6"/>
  <c r="D113" i="6"/>
  <c r="F112" i="6"/>
  <c r="G111" i="6" s="1"/>
  <c r="D112" i="6"/>
  <c r="E111" i="6" s="1"/>
  <c r="F110" i="6"/>
  <c r="D110" i="6"/>
  <c r="F109" i="6"/>
  <c r="D109" i="6"/>
  <c r="F108" i="6"/>
  <c r="D108" i="6"/>
  <c r="F107" i="6"/>
  <c r="D107" i="6"/>
  <c r="F106" i="6"/>
  <c r="D106" i="6"/>
  <c r="F105" i="6"/>
  <c r="D105" i="6"/>
  <c r="F104" i="6"/>
  <c r="D104" i="6"/>
  <c r="F103" i="6"/>
  <c r="D103" i="6"/>
  <c r="F102" i="6"/>
  <c r="D102" i="6"/>
  <c r="F101" i="6"/>
  <c r="D101" i="6"/>
  <c r="F100" i="6"/>
  <c r="D100" i="6"/>
  <c r="F99" i="6"/>
  <c r="D99" i="6"/>
  <c r="F98" i="6"/>
  <c r="D98" i="6"/>
  <c r="F97" i="6"/>
  <c r="D97" i="6"/>
  <c r="F96" i="6"/>
  <c r="D96" i="6"/>
  <c r="F95" i="6"/>
  <c r="D95" i="6"/>
  <c r="F94" i="6"/>
  <c r="D94" i="6"/>
  <c r="F93" i="6"/>
  <c r="D93" i="6"/>
  <c r="F92" i="6"/>
  <c r="G91" i="6" s="1"/>
  <c r="D92" i="6"/>
  <c r="E91" i="6" s="1"/>
  <c r="F89" i="6"/>
  <c r="D89" i="6"/>
  <c r="F88" i="6"/>
  <c r="G87" i="6" s="1"/>
  <c r="D88" i="6"/>
  <c r="E87" i="6" s="1"/>
  <c r="F86" i="6"/>
  <c r="D86" i="6"/>
  <c r="C111" i="5" s="1"/>
  <c r="F85" i="6"/>
  <c r="D85" i="6"/>
  <c r="F84" i="6"/>
  <c r="D84" i="6"/>
  <c r="F83" i="6"/>
  <c r="E106" i="5" s="1"/>
  <c r="D83" i="6"/>
  <c r="F82" i="6"/>
  <c r="D82" i="6"/>
  <c r="C105" i="5" s="1"/>
  <c r="F81" i="6"/>
  <c r="E104" i="5" s="1"/>
  <c r="D81" i="6"/>
  <c r="F80" i="6"/>
  <c r="D80" i="6"/>
  <c r="C103" i="5" s="1"/>
  <c r="F79" i="6"/>
  <c r="G78" i="6" s="1"/>
  <c r="D79" i="6"/>
  <c r="E78" i="6"/>
  <c r="F77" i="6"/>
  <c r="D77" i="6"/>
  <c r="F76" i="6"/>
  <c r="D76" i="6"/>
  <c r="F75" i="6"/>
  <c r="D75" i="6"/>
  <c r="F74" i="6"/>
  <c r="D74" i="6"/>
  <c r="F73" i="6"/>
  <c r="D73" i="6"/>
  <c r="F72" i="6"/>
  <c r="D72" i="6"/>
  <c r="F71" i="6"/>
  <c r="D71" i="6"/>
  <c r="F70" i="6"/>
  <c r="D70" i="6"/>
  <c r="E69" i="6" s="1"/>
  <c r="G69" i="6"/>
  <c r="F68" i="6"/>
  <c r="D68" i="6"/>
  <c r="E67" i="6" s="1"/>
  <c r="G67" i="6"/>
  <c r="F66" i="6"/>
  <c r="E80" i="5" s="1"/>
  <c r="D66" i="6"/>
  <c r="F65" i="6"/>
  <c r="D65" i="6"/>
  <c r="G64" i="6"/>
  <c r="E64" i="6"/>
  <c r="F63" i="6"/>
  <c r="D63" i="6"/>
  <c r="F62" i="6"/>
  <c r="E76" i="5" s="1"/>
  <c r="D62" i="6"/>
  <c r="F61" i="6"/>
  <c r="D61" i="6"/>
  <c r="G60" i="6"/>
  <c r="E60" i="6"/>
  <c r="F59" i="6"/>
  <c r="D59" i="6"/>
  <c r="F58" i="6"/>
  <c r="E72" i="5" s="1"/>
  <c r="D58" i="6"/>
  <c r="F57" i="6"/>
  <c r="D57" i="6"/>
  <c r="F56" i="6"/>
  <c r="E70" i="5" s="1"/>
  <c r="D56" i="6"/>
  <c r="F55" i="6"/>
  <c r="D55" i="6"/>
  <c r="F54" i="6"/>
  <c r="E68" i="5" s="1"/>
  <c r="D54" i="6"/>
  <c r="F53" i="6"/>
  <c r="D53" i="6"/>
  <c r="F52" i="6"/>
  <c r="G51" i="6" s="1"/>
  <c r="D52" i="6"/>
  <c r="E51" i="6" s="1"/>
  <c r="F50" i="6"/>
  <c r="D50" i="6"/>
  <c r="F49" i="6"/>
  <c r="E64" i="5" s="1"/>
  <c r="D49" i="6"/>
  <c r="F48" i="6"/>
  <c r="E63" i="5" s="1"/>
  <c r="D48" i="6"/>
  <c r="F47" i="6"/>
  <c r="E62" i="5" s="1"/>
  <c r="D47" i="6"/>
  <c r="G46" i="6"/>
  <c r="G45" i="6" s="1"/>
  <c r="E46" i="6"/>
  <c r="F44" i="6"/>
  <c r="D44" i="6"/>
  <c r="F43" i="6"/>
  <c r="D43" i="6"/>
  <c r="F42" i="6"/>
  <c r="D42" i="6"/>
  <c r="F41" i="6"/>
  <c r="D41" i="6"/>
  <c r="F40" i="6"/>
  <c r="D40" i="6"/>
  <c r="F39" i="6"/>
  <c r="G38" i="6" s="1"/>
  <c r="D39" i="6"/>
  <c r="E38" i="6"/>
  <c r="G37" i="6"/>
  <c r="E37" i="6"/>
  <c r="F36" i="6"/>
  <c r="D36" i="6"/>
  <c r="F35" i="6"/>
  <c r="D35" i="6"/>
  <c r="F34" i="6"/>
  <c r="D34" i="6"/>
  <c r="E33" i="6" s="1"/>
  <c r="E8" i="6" s="1"/>
  <c r="G33" i="6"/>
  <c r="F32" i="6"/>
  <c r="E32" i="5" s="1"/>
  <c r="D32" i="6"/>
  <c r="F31" i="6"/>
  <c r="E31" i="5" s="1"/>
  <c r="D31" i="6"/>
  <c r="E30" i="6"/>
  <c r="F29" i="6"/>
  <c r="E29" i="5" s="1"/>
  <c r="D29" i="6"/>
  <c r="F28" i="6"/>
  <c r="E28" i="5" s="1"/>
  <c r="F27" i="5" s="1"/>
  <c r="D28" i="6"/>
  <c r="E27" i="6" s="1"/>
  <c r="G27" i="6"/>
  <c r="F26" i="6"/>
  <c r="E26" i="5" s="1"/>
  <c r="D26" i="6"/>
  <c r="F25" i="6"/>
  <c r="D25" i="6"/>
  <c r="F24" i="6"/>
  <c r="E24" i="5" s="1"/>
  <c r="D24" i="6"/>
  <c r="F23" i="6"/>
  <c r="D23" i="6"/>
  <c r="F22" i="6"/>
  <c r="E22" i="5" s="1"/>
  <c r="D22" i="6"/>
  <c r="F21" i="6"/>
  <c r="D21" i="6"/>
  <c r="F20" i="6"/>
  <c r="E20" i="5" s="1"/>
  <c r="D20" i="6"/>
  <c r="F19" i="6"/>
  <c r="D19" i="6"/>
  <c r="G18" i="6"/>
  <c r="E18" i="6"/>
  <c r="F17" i="6"/>
  <c r="D17" i="6"/>
  <c r="F16" i="6"/>
  <c r="D16" i="6"/>
  <c r="F15" i="6"/>
  <c r="D15" i="6"/>
  <c r="F14" i="6"/>
  <c r="D14" i="6"/>
  <c r="F13" i="6"/>
  <c r="D13" i="6"/>
  <c r="F12" i="6"/>
  <c r="D12" i="6"/>
  <c r="F11" i="6"/>
  <c r="D11" i="6"/>
  <c r="F10" i="6"/>
  <c r="G9" i="6" s="1"/>
  <c r="D10" i="6"/>
  <c r="E9" i="6" s="1"/>
  <c r="E191" i="5"/>
  <c r="D30" i="9" s="1"/>
  <c r="E189" i="5"/>
  <c r="C189" i="5"/>
  <c r="E188" i="5"/>
  <c r="C188" i="5"/>
  <c r="E187" i="5"/>
  <c r="C187" i="5"/>
  <c r="E186" i="5"/>
  <c r="C186" i="5"/>
  <c r="E185" i="5"/>
  <c r="E184" i="5"/>
  <c r="C184" i="5"/>
  <c r="E183" i="5"/>
  <c r="E182" i="5"/>
  <c r="C182" i="5"/>
  <c r="E181" i="5"/>
  <c r="E180" i="5"/>
  <c r="C180" i="5"/>
  <c r="E179" i="5"/>
  <c r="E178" i="5"/>
  <c r="C178" i="5"/>
  <c r="E177" i="5"/>
  <c r="E176" i="5"/>
  <c r="F159" i="5" s="1"/>
  <c r="D28" i="9" s="1"/>
  <c r="C176" i="5"/>
  <c r="E175" i="5"/>
  <c r="E174" i="5"/>
  <c r="C174" i="5"/>
  <c r="E173" i="5"/>
  <c r="C173" i="5"/>
  <c r="E172" i="5"/>
  <c r="C172" i="5"/>
  <c r="E171" i="5"/>
  <c r="C171" i="5"/>
  <c r="E170" i="5"/>
  <c r="C170" i="5"/>
  <c r="E169" i="5"/>
  <c r="C169" i="5"/>
  <c r="E168" i="5"/>
  <c r="C168" i="5"/>
  <c r="E167" i="5"/>
  <c r="C167" i="5"/>
  <c r="E166" i="5"/>
  <c r="C166" i="5"/>
  <c r="E165" i="5"/>
  <c r="C165" i="5"/>
  <c r="E164" i="5"/>
  <c r="C164" i="5"/>
  <c r="E163" i="5"/>
  <c r="C163" i="5"/>
  <c r="E162" i="5"/>
  <c r="C162" i="5"/>
  <c r="E161" i="5"/>
  <c r="C161" i="5"/>
  <c r="E160" i="5"/>
  <c r="C160" i="5"/>
  <c r="D159" i="5" s="1"/>
  <c r="C28" i="9" s="1"/>
  <c r="E28" i="9" s="1"/>
  <c r="E158" i="5"/>
  <c r="C158" i="5"/>
  <c r="E157" i="5"/>
  <c r="C157" i="5"/>
  <c r="E156" i="5"/>
  <c r="C156" i="5"/>
  <c r="E155" i="5"/>
  <c r="C155" i="5"/>
  <c r="E154" i="5"/>
  <c r="C154" i="5"/>
  <c r="E153" i="5"/>
  <c r="C153" i="5"/>
  <c r="E152" i="5"/>
  <c r="C152" i="5"/>
  <c r="E151" i="5"/>
  <c r="C151" i="5"/>
  <c r="E150" i="5"/>
  <c r="C150" i="5"/>
  <c r="E149" i="5"/>
  <c r="C149" i="5"/>
  <c r="E148" i="5"/>
  <c r="C148" i="5"/>
  <c r="E147" i="5"/>
  <c r="C147" i="5"/>
  <c r="E146" i="5"/>
  <c r="C146" i="5"/>
  <c r="E145" i="5"/>
  <c r="C145" i="5"/>
  <c r="E144" i="5"/>
  <c r="C144" i="5"/>
  <c r="E143" i="5"/>
  <c r="C143" i="5"/>
  <c r="E142" i="5"/>
  <c r="C142" i="5"/>
  <c r="E141" i="5"/>
  <c r="C141" i="5"/>
  <c r="E140" i="5"/>
  <c r="C140" i="5"/>
  <c r="E139" i="5"/>
  <c r="C139" i="5"/>
  <c r="E138" i="5"/>
  <c r="C138" i="5"/>
  <c r="E137" i="5"/>
  <c r="C137" i="5"/>
  <c r="E136" i="5"/>
  <c r="C136" i="5"/>
  <c r="E135" i="5"/>
  <c r="C135" i="5"/>
  <c r="C134" i="5"/>
  <c r="E133" i="5"/>
  <c r="C133" i="5"/>
  <c r="E132" i="5"/>
  <c r="C132" i="5"/>
  <c r="E131" i="5"/>
  <c r="C131" i="5"/>
  <c r="E130" i="5"/>
  <c r="C130" i="5"/>
  <c r="E129" i="5"/>
  <c r="C129" i="5"/>
  <c r="E128" i="5"/>
  <c r="C128" i="5"/>
  <c r="E127" i="5"/>
  <c r="C127" i="5"/>
  <c r="E126" i="5"/>
  <c r="C126" i="5"/>
  <c r="E125" i="5"/>
  <c r="C125" i="5"/>
  <c r="E124" i="5"/>
  <c r="C124" i="5"/>
  <c r="E123" i="5"/>
  <c r="C123" i="5"/>
  <c r="D122" i="5"/>
  <c r="C27" i="9" s="1"/>
  <c r="E121" i="5"/>
  <c r="E120" i="5"/>
  <c r="C120" i="5"/>
  <c r="E119" i="5"/>
  <c r="E118" i="5"/>
  <c r="C118" i="5"/>
  <c r="E117" i="5"/>
  <c r="E116" i="5"/>
  <c r="C116" i="5"/>
  <c r="E115" i="5"/>
  <c r="F114" i="5" s="1"/>
  <c r="D26" i="9" s="1"/>
  <c r="E113" i="5"/>
  <c r="C113" i="5"/>
  <c r="E111" i="5"/>
  <c r="E110" i="5"/>
  <c r="C110" i="5"/>
  <c r="E109" i="5"/>
  <c r="E108" i="5"/>
  <c r="C108" i="5"/>
  <c r="E107" i="5"/>
  <c r="C106" i="5"/>
  <c r="E105" i="5"/>
  <c r="C104" i="5"/>
  <c r="E103" i="5"/>
  <c r="C102" i="5"/>
  <c r="D101" i="5" s="1"/>
  <c r="C24" i="9" s="1"/>
  <c r="E100" i="5"/>
  <c r="C100" i="5"/>
  <c r="D99" i="5" s="1"/>
  <c r="C22" i="9" s="1"/>
  <c r="E22" i="9" s="1"/>
  <c r="F99" i="5"/>
  <c r="D22" i="9" s="1"/>
  <c r="E98" i="5"/>
  <c r="C98" i="5"/>
  <c r="D97" i="5" s="1"/>
  <c r="C21" i="9" s="1"/>
  <c r="E21" i="9" s="1"/>
  <c r="F97" i="5"/>
  <c r="D21" i="9" s="1"/>
  <c r="E96" i="5"/>
  <c r="C96" i="5"/>
  <c r="E95" i="5"/>
  <c r="C95" i="5"/>
  <c r="E94" i="5"/>
  <c r="C94" i="5"/>
  <c r="E93" i="5"/>
  <c r="F92" i="5" s="1"/>
  <c r="D20" i="9" s="1"/>
  <c r="C93" i="5"/>
  <c r="D92" i="5"/>
  <c r="C20" i="9" s="1"/>
  <c r="E91" i="5"/>
  <c r="C91" i="5"/>
  <c r="E90" i="5"/>
  <c r="C90" i="5"/>
  <c r="E89" i="5"/>
  <c r="C89" i="5"/>
  <c r="E88" i="5"/>
  <c r="C88" i="5"/>
  <c r="E87" i="5"/>
  <c r="C87" i="5"/>
  <c r="E86" i="5"/>
  <c r="C86" i="5"/>
  <c r="E85" i="5"/>
  <c r="C85" i="5"/>
  <c r="E84" i="5"/>
  <c r="C84" i="5"/>
  <c r="D83" i="5" s="1"/>
  <c r="F83" i="5"/>
  <c r="E82" i="5"/>
  <c r="C82" i="5"/>
  <c r="D81" i="5" s="1"/>
  <c r="C18" i="9" s="1"/>
  <c r="E18" i="9" s="1"/>
  <c r="F81" i="5"/>
  <c r="D18" i="9" s="1"/>
  <c r="C80" i="5"/>
  <c r="E79" i="5"/>
  <c r="F78" i="5" s="1"/>
  <c r="C79" i="5"/>
  <c r="D78" i="5"/>
  <c r="E77" i="5"/>
  <c r="C77" i="5"/>
  <c r="C76" i="5"/>
  <c r="E75" i="5"/>
  <c r="F74" i="5" s="1"/>
  <c r="C75" i="5"/>
  <c r="D74" i="5"/>
  <c r="E73" i="5"/>
  <c r="C73" i="5"/>
  <c r="C72" i="5"/>
  <c r="E71" i="5"/>
  <c r="C71" i="5"/>
  <c r="C70" i="5"/>
  <c r="E69" i="5"/>
  <c r="C69" i="5"/>
  <c r="C68" i="5"/>
  <c r="E67" i="5"/>
  <c r="C67" i="5"/>
  <c r="C66" i="5"/>
  <c r="D65" i="5" s="1"/>
  <c r="C19" i="9" s="1"/>
  <c r="C64" i="5"/>
  <c r="C63" i="5"/>
  <c r="C62" i="5"/>
  <c r="D61" i="5" s="1"/>
  <c r="E58" i="5"/>
  <c r="C58" i="5"/>
  <c r="D57" i="5" s="1"/>
  <c r="C14" i="9" s="1"/>
  <c r="E14" i="9" s="1"/>
  <c r="F57" i="5"/>
  <c r="D14" i="9" s="1"/>
  <c r="E56" i="5"/>
  <c r="C56" i="5"/>
  <c r="D55" i="5" s="1"/>
  <c r="C13" i="9" s="1"/>
  <c r="E13" i="9" s="1"/>
  <c r="F55" i="5"/>
  <c r="D13" i="9" s="1"/>
  <c r="E54" i="5"/>
  <c r="C54" i="5"/>
  <c r="E53" i="5"/>
  <c r="C53" i="5"/>
  <c r="E52" i="5"/>
  <c r="C52" i="5"/>
  <c r="E51" i="5"/>
  <c r="C51" i="5"/>
  <c r="E50" i="5"/>
  <c r="C50" i="5"/>
  <c r="E49" i="5"/>
  <c r="C49" i="5"/>
  <c r="E48" i="5"/>
  <c r="C48" i="5"/>
  <c r="E47" i="5"/>
  <c r="C47" i="5"/>
  <c r="E46" i="5"/>
  <c r="C46" i="5"/>
  <c r="D45" i="5" s="1"/>
  <c r="C12" i="9" s="1"/>
  <c r="E12" i="9" s="1"/>
  <c r="F45" i="5"/>
  <c r="D12" i="9" s="1"/>
  <c r="E44" i="5"/>
  <c r="C44" i="5"/>
  <c r="E43" i="5"/>
  <c r="C43" i="5"/>
  <c r="E42" i="5"/>
  <c r="C42" i="5"/>
  <c r="E41" i="5"/>
  <c r="C41" i="5"/>
  <c r="E40" i="5"/>
  <c r="C40" i="5"/>
  <c r="E39" i="5"/>
  <c r="F38" i="5" s="1"/>
  <c r="C39" i="5"/>
  <c r="D38" i="5"/>
  <c r="F37" i="5"/>
  <c r="D37" i="5"/>
  <c r="E36" i="5"/>
  <c r="C36" i="5"/>
  <c r="E35" i="5"/>
  <c r="C35" i="5"/>
  <c r="E34" i="5"/>
  <c r="C34" i="5"/>
  <c r="D33" i="5" s="1"/>
  <c r="C10" i="9" s="1"/>
  <c r="E10" i="9" s="1"/>
  <c r="F33" i="5"/>
  <c r="C32" i="5"/>
  <c r="C31" i="5"/>
  <c r="D30" i="5"/>
  <c r="C29" i="5"/>
  <c r="C28" i="5"/>
  <c r="D27" i="5" s="1"/>
  <c r="C26" i="5"/>
  <c r="E25" i="5"/>
  <c r="C25" i="5"/>
  <c r="C24" i="5"/>
  <c r="E23" i="5"/>
  <c r="C23" i="5"/>
  <c r="C22" i="5"/>
  <c r="E21" i="5"/>
  <c r="C21" i="5"/>
  <c r="C20" i="5"/>
  <c r="E19" i="5"/>
  <c r="C19" i="5"/>
  <c r="D18" i="5"/>
  <c r="E17" i="5"/>
  <c r="C17" i="5"/>
  <c r="E16" i="5"/>
  <c r="C16" i="5"/>
  <c r="E15" i="5"/>
  <c r="C15" i="5"/>
  <c r="E14" i="5"/>
  <c r="C14" i="5"/>
  <c r="E13" i="5"/>
  <c r="C13" i="5"/>
  <c r="E12" i="5"/>
  <c r="C12" i="5"/>
  <c r="E11" i="5"/>
  <c r="F10" i="5" s="1"/>
  <c r="C11" i="5"/>
  <c r="D10" i="5"/>
  <c r="C9" i="9" s="1"/>
  <c r="A3" i="5"/>
  <c r="A2" i="5"/>
  <c r="J134" i="4"/>
  <c r="I134" i="4"/>
  <c r="J133" i="4"/>
  <c r="I133" i="4"/>
  <c r="I76" i="4" s="1"/>
  <c r="J130" i="4"/>
  <c r="I130" i="4"/>
  <c r="J129" i="4"/>
  <c r="J131" i="4" s="1"/>
  <c r="I129" i="4"/>
  <c r="I131" i="4" s="1"/>
  <c r="J126" i="4"/>
  <c r="I126" i="4"/>
  <c r="J125" i="4"/>
  <c r="I125" i="4"/>
  <c r="J124" i="4"/>
  <c r="I124" i="4"/>
  <c r="I127" i="4" s="1"/>
  <c r="J123" i="4"/>
  <c r="J127" i="4" s="1"/>
  <c r="I123" i="4"/>
  <c r="E116" i="4"/>
  <c r="D116" i="4"/>
  <c r="E115" i="4"/>
  <c r="D115" i="4"/>
  <c r="E114" i="4"/>
  <c r="D114" i="4"/>
  <c r="E112" i="4"/>
  <c r="D112" i="4"/>
  <c r="D108" i="4" s="1"/>
  <c r="E111" i="4"/>
  <c r="D111" i="4"/>
  <c r="E110" i="4"/>
  <c r="D110" i="4"/>
  <c r="E109" i="4"/>
  <c r="D109" i="4"/>
  <c r="E108" i="4"/>
  <c r="E107" i="4"/>
  <c r="D107" i="4"/>
  <c r="E106" i="4"/>
  <c r="D106" i="4"/>
  <c r="E105" i="4"/>
  <c r="D105" i="4"/>
  <c r="E104" i="4"/>
  <c r="D104" i="4"/>
  <c r="E103" i="4"/>
  <c r="D103" i="4"/>
  <c r="E102" i="4"/>
  <c r="D102" i="4"/>
  <c r="E101" i="4"/>
  <c r="D101" i="4"/>
  <c r="E100" i="4"/>
  <c r="D100" i="4"/>
  <c r="E99" i="4"/>
  <c r="D99" i="4"/>
  <c r="E98" i="4"/>
  <c r="D98" i="4"/>
  <c r="E97" i="4"/>
  <c r="D97" i="4"/>
  <c r="E96" i="4"/>
  <c r="E78" i="4" s="1"/>
  <c r="D96" i="4"/>
  <c r="D78" i="4" s="1"/>
  <c r="E95" i="4"/>
  <c r="D95" i="4"/>
  <c r="E94" i="4"/>
  <c r="D94" i="4"/>
  <c r="E93" i="4"/>
  <c r="D93" i="4"/>
  <c r="E92" i="4"/>
  <c r="D92" i="4"/>
  <c r="E91" i="4"/>
  <c r="D91" i="4"/>
  <c r="E90" i="4"/>
  <c r="D90" i="4"/>
  <c r="E89" i="4"/>
  <c r="D89" i="4"/>
  <c r="E88" i="4"/>
  <c r="D88" i="4"/>
  <c r="J87" i="4"/>
  <c r="I87" i="4"/>
  <c r="E87" i="4"/>
  <c r="D87" i="4"/>
  <c r="J86" i="4"/>
  <c r="I86" i="4"/>
  <c r="E86" i="4"/>
  <c r="D86" i="4"/>
  <c r="J85" i="4"/>
  <c r="I85" i="4"/>
  <c r="E85" i="4"/>
  <c r="D85" i="4"/>
  <c r="J84" i="4"/>
  <c r="I84" i="4"/>
  <c r="E84" i="4"/>
  <c r="D84" i="4"/>
  <c r="J83" i="4"/>
  <c r="I83" i="4"/>
  <c r="E83" i="4"/>
  <c r="D83" i="4"/>
  <c r="J82" i="4"/>
  <c r="I82" i="4"/>
  <c r="E82" i="4"/>
  <c r="D82" i="4"/>
  <c r="E81" i="4"/>
  <c r="D81" i="4"/>
  <c r="E80" i="4"/>
  <c r="D80" i="4"/>
  <c r="J79" i="4"/>
  <c r="I79" i="4"/>
  <c r="E79" i="4"/>
  <c r="D79" i="4"/>
  <c r="J78" i="4"/>
  <c r="I78" i="4"/>
  <c r="J77" i="4"/>
  <c r="I77" i="4"/>
  <c r="E77" i="4"/>
  <c r="D77" i="4"/>
  <c r="J76" i="4"/>
  <c r="E76" i="4"/>
  <c r="D76" i="4"/>
  <c r="J75" i="4"/>
  <c r="E75" i="4"/>
  <c r="D75" i="4"/>
  <c r="J74" i="4"/>
  <c r="J73" i="3" s="1"/>
  <c r="E74" i="4"/>
  <c r="D74" i="4"/>
  <c r="J73" i="4"/>
  <c r="J71" i="4" s="1"/>
  <c r="I73" i="4"/>
  <c r="I71" i="4" s="1"/>
  <c r="I70" i="3" s="1"/>
  <c r="J72" i="4"/>
  <c r="I72" i="4"/>
  <c r="E72" i="4"/>
  <c r="D72" i="4"/>
  <c r="E71" i="4"/>
  <c r="D71" i="4"/>
  <c r="J70" i="4"/>
  <c r="I70" i="4"/>
  <c r="E70" i="4"/>
  <c r="D70" i="4"/>
  <c r="J69" i="4"/>
  <c r="I69" i="4"/>
  <c r="E69" i="4"/>
  <c r="D69" i="4"/>
  <c r="J68" i="4"/>
  <c r="I68" i="4"/>
  <c r="E68" i="4"/>
  <c r="D68" i="4"/>
  <c r="J67" i="4"/>
  <c r="I67" i="4"/>
  <c r="E67" i="4"/>
  <c r="D67" i="4"/>
  <c r="J66" i="4"/>
  <c r="I66" i="4"/>
  <c r="E66" i="4"/>
  <c r="J65" i="4"/>
  <c r="I65" i="4"/>
  <c r="E65" i="4"/>
  <c r="D70" i="2" s="1"/>
  <c r="D65" i="4"/>
  <c r="J64" i="4"/>
  <c r="I64" i="4"/>
  <c r="E64" i="4"/>
  <c r="D64" i="4"/>
  <c r="J63" i="4"/>
  <c r="I63" i="4"/>
  <c r="E63" i="4"/>
  <c r="D69" i="2" s="1"/>
  <c r="D63" i="4"/>
  <c r="J62" i="4"/>
  <c r="I62" i="4"/>
  <c r="E62" i="4"/>
  <c r="E60" i="4" s="1"/>
  <c r="D62" i="4"/>
  <c r="J61" i="4"/>
  <c r="I61" i="4"/>
  <c r="E61" i="4"/>
  <c r="D61" i="4"/>
  <c r="J60" i="4"/>
  <c r="I60" i="4"/>
  <c r="D60" i="4"/>
  <c r="E59" i="4"/>
  <c r="D59" i="4"/>
  <c r="E58" i="4"/>
  <c r="D58" i="4"/>
  <c r="J57" i="4"/>
  <c r="I57" i="4"/>
  <c r="E57" i="4"/>
  <c r="D21" i="2" s="1"/>
  <c r="D57" i="4"/>
  <c r="J56" i="4"/>
  <c r="I56" i="4"/>
  <c r="E56" i="4"/>
  <c r="D20" i="2" s="1"/>
  <c r="D56" i="4"/>
  <c r="J55" i="4"/>
  <c r="I55" i="4"/>
  <c r="E55" i="4"/>
  <c r="D55" i="4"/>
  <c r="J54" i="4"/>
  <c r="I54" i="4"/>
  <c r="E54" i="4"/>
  <c r="E53" i="4" s="1"/>
  <c r="D54" i="4"/>
  <c r="J53" i="4"/>
  <c r="I53" i="4"/>
  <c r="D53" i="4"/>
  <c r="J52" i="4"/>
  <c r="I52" i="4"/>
  <c r="E52" i="4"/>
  <c r="D52" i="4"/>
  <c r="J51" i="4"/>
  <c r="I51" i="4"/>
  <c r="E51" i="4"/>
  <c r="D51" i="4"/>
  <c r="J50" i="4"/>
  <c r="I50" i="4"/>
  <c r="E50" i="4"/>
  <c r="D50" i="4"/>
  <c r="J49" i="4"/>
  <c r="I49" i="4"/>
  <c r="E49" i="4"/>
  <c r="D49" i="4"/>
  <c r="J48" i="4"/>
  <c r="I48" i="4"/>
  <c r="E48" i="4"/>
  <c r="D48" i="4"/>
  <c r="J47" i="4"/>
  <c r="I47" i="4"/>
  <c r="E47" i="4"/>
  <c r="D47" i="4"/>
  <c r="J46" i="4"/>
  <c r="I46" i="4"/>
  <c r="E46" i="4"/>
  <c r="D46" i="4"/>
  <c r="J45" i="4"/>
  <c r="I45" i="4"/>
  <c r="E45" i="4"/>
  <c r="D45" i="4"/>
  <c r="J44" i="4"/>
  <c r="I44" i="4"/>
  <c r="E44" i="4"/>
  <c r="D44" i="4"/>
  <c r="J43" i="4"/>
  <c r="J39" i="4" s="1"/>
  <c r="I43" i="4"/>
  <c r="E43" i="4"/>
  <c r="D43" i="4"/>
  <c r="J42" i="4"/>
  <c r="I42" i="4"/>
  <c r="E42" i="4"/>
  <c r="D42" i="4"/>
  <c r="J41" i="4"/>
  <c r="I41" i="4"/>
  <c r="E41" i="4"/>
  <c r="D41" i="4"/>
  <c r="C15" i="2" s="1"/>
  <c r="K40" i="4"/>
  <c r="J40" i="4"/>
  <c r="I40" i="4"/>
  <c r="I39" i="4" s="1"/>
  <c r="E40" i="4"/>
  <c r="D40" i="4"/>
  <c r="C14" i="2" s="1"/>
  <c r="D39" i="4"/>
  <c r="J38" i="4"/>
  <c r="I38" i="4"/>
  <c r="I35" i="4" s="1"/>
  <c r="J37" i="4"/>
  <c r="I37" i="4"/>
  <c r="E37" i="4"/>
  <c r="D37" i="4"/>
  <c r="J36" i="4"/>
  <c r="I36" i="4"/>
  <c r="E36" i="4"/>
  <c r="D36" i="4"/>
  <c r="C47" i="2" s="1"/>
  <c r="J35" i="4"/>
  <c r="E35" i="4"/>
  <c r="D35" i="4"/>
  <c r="J34" i="4"/>
  <c r="I34" i="4"/>
  <c r="E34" i="4"/>
  <c r="D34" i="4"/>
  <c r="C46" i="2" s="1"/>
  <c r="J33" i="4"/>
  <c r="I33" i="4"/>
  <c r="E33" i="4"/>
  <c r="D33" i="4"/>
  <c r="C45" i="2" s="1"/>
  <c r="J32" i="4"/>
  <c r="I32" i="4"/>
  <c r="E32" i="4"/>
  <c r="D32" i="4"/>
  <c r="C44" i="2" s="1"/>
  <c r="J31" i="4"/>
  <c r="I31" i="4"/>
  <c r="E31" i="4"/>
  <c r="D31" i="4"/>
  <c r="C42" i="2" s="1"/>
  <c r="J30" i="4"/>
  <c r="J29" i="4" s="1"/>
  <c r="I30" i="4"/>
  <c r="I29" i="4"/>
  <c r="E29" i="4"/>
  <c r="D29" i="4"/>
  <c r="C36" i="2" s="1"/>
  <c r="J28" i="4"/>
  <c r="I28" i="4"/>
  <c r="J27" i="4"/>
  <c r="I27" i="4"/>
  <c r="E27" i="4"/>
  <c r="D27" i="4"/>
  <c r="C34" i="2" s="1"/>
  <c r="J26" i="4"/>
  <c r="I26" i="4"/>
  <c r="J25" i="4"/>
  <c r="I25" i="4"/>
  <c r="E25" i="4"/>
  <c r="D25" i="4"/>
  <c r="C31" i="2" s="1"/>
  <c r="J24" i="4"/>
  <c r="I24" i="4"/>
  <c r="E24" i="4"/>
  <c r="D24" i="4"/>
  <c r="J23" i="4"/>
  <c r="I23" i="4"/>
  <c r="E23" i="4"/>
  <c r="D23" i="4"/>
  <c r="C29" i="2" s="1"/>
  <c r="J22" i="4"/>
  <c r="I22" i="4"/>
  <c r="G23" i="2" s="1"/>
  <c r="E22" i="4"/>
  <c r="D22" i="4"/>
  <c r="C28" i="2" s="1"/>
  <c r="J21" i="4"/>
  <c r="I21" i="4"/>
  <c r="G22" i="2" s="1"/>
  <c r="E21" i="4"/>
  <c r="D21" i="4"/>
  <c r="C27" i="2" s="1"/>
  <c r="J20" i="4"/>
  <c r="I20" i="4"/>
  <c r="G21" i="2" s="1"/>
  <c r="E20" i="4"/>
  <c r="D20" i="4"/>
  <c r="C26" i="2" s="1"/>
  <c r="J19" i="4"/>
  <c r="I19" i="4"/>
  <c r="G19" i="2" s="1"/>
  <c r="J18" i="4"/>
  <c r="I18" i="4"/>
  <c r="E18" i="4"/>
  <c r="D18" i="4"/>
  <c r="J17" i="4"/>
  <c r="J8" i="4" s="1"/>
  <c r="I17" i="4"/>
  <c r="J16" i="4"/>
  <c r="I16" i="4"/>
  <c r="E16" i="4"/>
  <c r="D16" i="4"/>
  <c r="C22" i="2" s="1"/>
  <c r="J15" i="4"/>
  <c r="I15" i="4"/>
  <c r="E15" i="4"/>
  <c r="D15" i="4"/>
  <c r="C13" i="2" s="1"/>
  <c r="J14" i="4"/>
  <c r="I14" i="4"/>
  <c r="G14" i="2" s="1"/>
  <c r="E14" i="4"/>
  <c r="D14" i="4"/>
  <c r="C12" i="2" s="1"/>
  <c r="J13" i="4"/>
  <c r="I13" i="4"/>
  <c r="G13" i="2" s="1"/>
  <c r="E13" i="4"/>
  <c r="D13" i="4"/>
  <c r="C11" i="2" s="1"/>
  <c r="D9" i="8" s="1"/>
  <c r="J12" i="4"/>
  <c r="I12" i="4"/>
  <c r="E12" i="4"/>
  <c r="D12" i="4"/>
  <c r="C10" i="2" s="1"/>
  <c r="J11" i="4"/>
  <c r="I11" i="4"/>
  <c r="E11" i="4"/>
  <c r="D11" i="4"/>
  <c r="J10" i="4"/>
  <c r="I10" i="4"/>
  <c r="G10" i="2" s="1"/>
  <c r="E10" i="4"/>
  <c r="D10" i="4"/>
  <c r="C9" i="2" s="1"/>
  <c r="J9" i="4"/>
  <c r="I9" i="4"/>
  <c r="I8" i="4" s="1"/>
  <c r="E9" i="4"/>
  <c r="I6" i="4"/>
  <c r="D6" i="4"/>
  <c r="A3" i="4"/>
  <c r="A2" i="4"/>
  <c r="E156" i="3"/>
  <c r="D156" i="3"/>
  <c r="E155" i="3"/>
  <c r="D155" i="3"/>
  <c r="E154" i="3"/>
  <c r="D154" i="3"/>
  <c r="E153" i="3"/>
  <c r="D153" i="3"/>
  <c r="C48" i="2" s="1"/>
  <c r="E151" i="3"/>
  <c r="D151" i="3"/>
  <c r="E150" i="3"/>
  <c r="D150" i="3"/>
  <c r="C43" i="2" s="1"/>
  <c r="E149" i="3"/>
  <c r="D149" i="3"/>
  <c r="E148" i="3"/>
  <c r="D148" i="3"/>
  <c r="C18" i="2" s="1"/>
  <c r="E147" i="3"/>
  <c r="D147" i="3"/>
  <c r="E146" i="3"/>
  <c r="D146" i="3"/>
  <c r="C41" i="2" s="1"/>
  <c r="E145" i="3"/>
  <c r="D145" i="3"/>
  <c r="E144" i="3"/>
  <c r="D144" i="3"/>
  <c r="C30" i="2" s="1"/>
  <c r="E143" i="3"/>
  <c r="D143" i="3"/>
  <c r="E142" i="3"/>
  <c r="D142" i="3"/>
  <c r="E141" i="3"/>
  <c r="D141" i="3"/>
  <c r="E140" i="3"/>
  <c r="D140" i="3"/>
  <c r="C33" i="2" s="1"/>
  <c r="E138" i="3"/>
  <c r="D138" i="3"/>
  <c r="E137" i="3"/>
  <c r="D137" i="3"/>
  <c r="C117" i="2" s="1"/>
  <c r="E136" i="3"/>
  <c r="D136" i="3"/>
  <c r="E135" i="3"/>
  <c r="D135" i="3"/>
  <c r="C16" i="2" s="1"/>
  <c r="E134" i="3"/>
  <c r="D134" i="3"/>
  <c r="E133" i="3"/>
  <c r="D133" i="3"/>
  <c r="C39" i="2" s="1"/>
  <c r="E132" i="3"/>
  <c r="D132" i="3"/>
  <c r="E131" i="3"/>
  <c r="D131" i="3"/>
  <c r="E130" i="3"/>
  <c r="D130" i="3"/>
  <c r="E129" i="3"/>
  <c r="D129" i="3"/>
  <c r="E128" i="3"/>
  <c r="D128" i="3"/>
  <c r="E127" i="3"/>
  <c r="D127" i="3"/>
  <c r="E126" i="3"/>
  <c r="D126" i="3"/>
  <c r="E125" i="3"/>
  <c r="D125" i="3"/>
  <c r="E124" i="3"/>
  <c r="D124" i="3"/>
  <c r="E123" i="3"/>
  <c r="D123" i="3"/>
  <c r="C106" i="2" s="1"/>
  <c r="E122" i="3"/>
  <c r="D122" i="3"/>
  <c r="E121" i="3"/>
  <c r="D121" i="3"/>
  <c r="E120" i="3"/>
  <c r="D120" i="3"/>
  <c r="E119" i="3"/>
  <c r="D119" i="3"/>
  <c r="C101" i="2" s="1"/>
  <c r="E118" i="3"/>
  <c r="D118" i="3"/>
  <c r="E117" i="3"/>
  <c r="D117" i="3"/>
  <c r="C99" i="2" s="1"/>
  <c r="E116" i="3"/>
  <c r="D116" i="3"/>
  <c r="E115" i="3"/>
  <c r="D115" i="3"/>
  <c r="C97" i="2" s="1"/>
  <c r="E114" i="3"/>
  <c r="D114" i="3"/>
  <c r="E113" i="3"/>
  <c r="D113" i="3"/>
  <c r="C95" i="2" s="1"/>
  <c r="E112" i="3"/>
  <c r="D112" i="3"/>
  <c r="E111" i="3"/>
  <c r="D111" i="3"/>
  <c r="C93" i="2" s="1"/>
  <c r="E110" i="3"/>
  <c r="D110" i="3"/>
  <c r="E109" i="3"/>
  <c r="D109" i="3"/>
  <c r="C91" i="2" s="1"/>
  <c r="E108" i="3"/>
  <c r="D108" i="3"/>
  <c r="E107" i="3"/>
  <c r="D107" i="3"/>
  <c r="C89" i="2" s="1"/>
  <c r="E106" i="3"/>
  <c r="D106" i="3"/>
  <c r="E105" i="3"/>
  <c r="D105" i="3"/>
  <c r="C87" i="2" s="1"/>
  <c r="E104" i="3"/>
  <c r="D104" i="3"/>
  <c r="E103" i="3"/>
  <c r="D85" i="2" s="1"/>
  <c r="D103" i="3"/>
  <c r="C85" i="2" s="1"/>
  <c r="E102" i="3"/>
  <c r="D102" i="3"/>
  <c r="E101" i="3"/>
  <c r="D101" i="3"/>
  <c r="E100" i="3"/>
  <c r="D100" i="3"/>
  <c r="E99" i="3"/>
  <c r="E98" i="3" s="1"/>
  <c r="E97" i="3" s="1"/>
  <c r="D99" i="3"/>
  <c r="D98" i="3" s="1"/>
  <c r="D97" i="3" s="1"/>
  <c r="E96" i="3"/>
  <c r="D96" i="3"/>
  <c r="E95" i="3"/>
  <c r="D95" i="3"/>
  <c r="C66" i="2" s="1"/>
  <c r="E94" i="3"/>
  <c r="D94" i="3"/>
  <c r="E93" i="3"/>
  <c r="D93" i="3"/>
  <c r="D56" i="3" s="1"/>
  <c r="E92" i="3"/>
  <c r="D92" i="3"/>
  <c r="E91" i="3"/>
  <c r="D91" i="3"/>
  <c r="E90" i="3"/>
  <c r="D90" i="3"/>
  <c r="E89" i="3"/>
  <c r="D89" i="3"/>
  <c r="E88" i="3"/>
  <c r="D88" i="3"/>
  <c r="E87" i="3"/>
  <c r="D87" i="3"/>
  <c r="J86" i="3"/>
  <c r="I86" i="3"/>
  <c r="E86" i="3"/>
  <c r="D86" i="3"/>
  <c r="J85" i="3"/>
  <c r="I85" i="3"/>
  <c r="E85" i="3"/>
  <c r="D85" i="3"/>
  <c r="J84" i="3"/>
  <c r="I84" i="3"/>
  <c r="E84" i="3"/>
  <c r="D84" i="3"/>
  <c r="J83" i="3"/>
  <c r="I83" i="3"/>
  <c r="E83" i="3"/>
  <c r="D83" i="3"/>
  <c r="J82" i="3"/>
  <c r="I82" i="3"/>
  <c r="E82" i="3"/>
  <c r="D82" i="3"/>
  <c r="J81" i="3"/>
  <c r="I81" i="3"/>
  <c r="E81" i="3"/>
  <c r="D81" i="3"/>
  <c r="E80" i="3"/>
  <c r="D80" i="3"/>
  <c r="E79" i="3"/>
  <c r="D79" i="3"/>
  <c r="J78" i="3"/>
  <c r="I78" i="3"/>
  <c r="E78" i="3"/>
  <c r="D78" i="3"/>
  <c r="J77" i="3"/>
  <c r="I77" i="3"/>
  <c r="E77" i="3"/>
  <c r="D77" i="3"/>
  <c r="J76" i="3"/>
  <c r="I76" i="3"/>
  <c r="E76" i="3"/>
  <c r="D76" i="3"/>
  <c r="J75" i="3"/>
  <c r="E75" i="3"/>
  <c r="D75" i="3"/>
  <c r="J74" i="3"/>
  <c r="E74" i="3"/>
  <c r="D74" i="3"/>
  <c r="E73" i="3"/>
  <c r="D73" i="3"/>
  <c r="J72" i="3"/>
  <c r="I72" i="3"/>
  <c r="E72" i="3"/>
  <c r="D72" i="3"/>
  <c r="J71" i="3"/>
  <c r="I71" i="3"/>
  <c r="E71" i="3"/>
  <c r="D71" i="3"/>
  <c r="J70" i="3"/>
  <c r="E70" i="3"/>
  <c r="D70" i="3"/>
  <c r="J69" i="3"/>
  <c r="I69" i="3"/>
  <c r="E69" i="3"/>
  <c r="D69" i="3"/>
  <c r="J68" i="3"/>
  <c r="I68" i="3"/>
  <c r="E68" i="3"/>
  <c r="D68" i="3"/>
  <c r="J67" i="3"/>
  <c r="I67" i="3"/>
  <c r="E67" i="3"/>
  <c r="D67" i="3"/>
  <c r="J66" i="3"/>
  <c r="I66" i="3"/>
  <c r="E66" i="3"/>
  <c r="D66" i="3"/>
  <c r="J65" i="3"/>
  <c r="I65" i="3"/>
  <c r="E65" i="3"/>
  <c r="D65" i="3"/>
  <c r="J64" i="3"/>
  <c r="I64" i="3"/>
  <c r="E64" i="3"/>
  <c r="D64" i="3"/>
  <c r="J63" i="3"/>
  <c r="I63" i="3"/>
  <c r="E63" i="3"/>
  <c r="D63" i="3"/>
  <c r="J62" i="3"/>
  <c r="I62" i="3"/>
  <c r="E62" i="3"/>
  <c r="D62" i="3"/>
  <c r="J61" i="3"/>
  <c r="I61" i="3"/>
  <c r="E61" i="3"/>
  <c r="D61" i="3"/>
  <c r="J60" i="3"/>
  <c r="I60" i="3"/>
  <c r="E60" i="3"/>
  <c r="D60" i="3"/>
  <c r="J59" i="3"/>
  <c r="I59" i="3"/>
  <c r="E59" i="3"/>
  <c r="D59" i="3"/>
  <c r="E58" i="3"/>
  <c r="D58" i="3"/>
  <c r="E57" i="3"/>
  <c r="E56" i="3" s="1"/>
  <c r="D57" i="3"/>
  <c r="J56" i="3"/>
  <c r="I56" i="3"/>
  <c r="J55" i="3"/>
  <c r="H73" i="2" s="1"/>
  <c r="I55" i="3"/>
  <c r="E55" i="3"/>
  <c r="D55" i="3"/>
  <c r="J54" i="3"/>
  <c r="I54" i="3"/>
  <c r="E54" i="3"/>
  <c r="D54" i="3"/>
  <c r="J53" i="3"/>
  <c r="I53" i="3"/>
  <c r="E53" i="3"/>
  <c r="D53" i="3"/>
  <c r="J52" i="3"/>
  <c r="H35" i="2" s="1"/>
  <c r="I52" i="3"/>
  <c r="E52" i="3"/>
  <c r="D52" i="3"/>
  <c r="J51" i="3"/>
  <c r="H28" i="2" s="1"/>
  <c r="I51" i="3"/>
  <c r="E51" i="3"/>
  <c r="D51" i="3"/>
  <c r="J50" i="3"/>
  <c r="I50" i="3"/>
  <c r="E50" i="3"/>
  <c r="D50" i="3"/>
  <c r="J49" i="3"/>
  <c r="H72" i="2" s="1"/>
  <c r="I49" i="3"/>
  <c r="E49" i="3"/>
  <c r="D49" i="3"/>
  <c r="J48" i="3"/>
  <c r="H34" i="2" s="1"/>
  <c r="I48" i="3"/>
  <c r="E48" i="3"/>
  <c r="D48" i="3"/>
  <c r="J47" i="3"/>
  <c r="H14" i="2" s="1"/>
  <c r="I47" i="3"/>
  <c r="E47" i="3"/>
  <c r="D47" i="3"/>
  <c r="J46" i="3"/>
  <c r="I46" i="3"/>
  <c r="E46" i="3"/>
  <c r="D46" i="3"/>
  <c r="J45" i="3"/>
  <c r="I45" i="3"/>
  <c r="E45" i="3"/>
  <c r="D45" i="3"/>
  <c r="J44" i="3"/>
  <c r="I44" i="3"/>
  <c r="E44" i="3"/>
  <c r="D44" i="3"/>
  <c r="J43" i="3"/>
  <c r="H61" i="2" s="1"/>
  <c r="H56" i="2" s="1"/>
  <c r="F28" i="8" s="1"/>
  <c r="I43" i="3"/>
  <c r="E43" i="3"/>
  <c r="D43" i="3"/>
  <c r="J42" i="3"/>
  <c r="I42" i="3"/>
  <c r="E42" i="3"/>
  <c r="D42" i="3"/>
  <c r="J41" i="3"/>
  <c r="I41" i="3"/>
  <c r="E41" i="3"/>
  <c r="D41" i="3"/>
  <c r="J40" i="3"/>
  <c r="I40" i="3"/>
  <c r="E40" i="3"/>
  <c r="D40" i="3"/>
  <c r="J39" i="3"/>
  <c r="I39" i="3"/>
  <c r="E39" i="3"/>
  <c r="D39" i="3"/>
  <c r="J38" i="3"/>
  <c r="H33" i="2" s="1"/>
  <c r="I38" i="3"/>
  <c r="E38" i="3"/>
  <c r="D38" i="3"/>
  <c r="J37" i="3"/>
  <c r="I37" i="3"/>
  <c r="E37" i="3"/>
  <c r="D37" i="3"/>
  <c r="J36" i="3"/>
  <c r="I36" i="3"/>
  <c r="E36" i="3"/>
  <c r="D36" i="3"/>
  <c r="J35" i="3"/>
  <c r="I35" i="3"/>
  <c r="E35" i="3"/>
  <c r="D35" i="3"/>
  <c r="J34" i="3"/>
  <c r="I34" i="3"/>
  <c r="E34" i="3"/>
  <c r="D34" i="3"/>
  <c r="J33" i="3"/>
  <c r="I33" i="3"/>
  <c r="E33" i="3"/>
  <c r="D33" i="3"/>
  <c r="J32" i="3"/>
  <c r="H29" i="2" s="1"/>
  <c r="I32" i="3"/>
  <c r="E32" i="3"/>
  <c r="D32" i="3"/>
  <c r="J31" i="3"/>
  <c r="I31" i="3"/>
  <c r="E31" i="3"/>
  <c r="D31" i="3"/>
  <c r="J30" i="3"/>
  <c r="I30" i="3"/>
  <c r="E30" i="3"/>
  <c r="D30" i="3"/>
  <c r="J29" i="3"/>
  <c r="I29" i="3"/>
  <c r="E29" i="3"/>
  <c r="D29" i="3"/>
  <c r="J28" i="3"/>
  <c r="I28" i="3"/>
  <c r="E28" i="3"/>
  <c r="D28" i="3"/>
  <c r="J27" i="3"/>
  <c r="H46" i="2" s="1"/>
  <c r="I27" i="3"/>
  <c r="E27" i="3"/>
  <c r="D27" i="3"/>
  <c r="J26" i="3"/>
  <c r="H45" i="2" s="1"/>
  <c r="I26" i="3"/>
  <c r="E26" i="3"/>
  <c r="D26" i="3"/>
  <c r="J25" i="3"/>
  <c r="J24" i="3" s="1"/>
  <c r="I25" i="3"/>
  <c r="E25" i="3"/>
  <c r="D25" i="3"/>
  <c r="I24" i="3"/>
  <c r="E24" i="3"/>
  <c r="D24" i="3"/>
  <c r="J23" i="3"/>
  <c r="H42" i="2" s="1"/>
  <c r="I23" i="3"/>
  <c r="E23" i="3"/>
  <c r="D23" i="3"/>
  <c r="J22" i="3"/>
  <c r="I22" i="3"/>
  <c r="E22" i="3"/>
  <c r="D22" i="3"/>
  <c r="J21" i="3"/>
  <c r="I21" i="3"/>
  <c r="E21" i="3"/>
  <c r="D21" i="3"/>
  <c r="J20" i="3"/>
  <c r="I20" i="3"/>
  <c r="E20" i="3"/>
  <c r="D20" i="3"/>
  <c r="J19" i="3"/>
  <c r="I19" i="3"/>
  <c r="E19" i="3"/>
  <c r="D19" i="3"/>
  <c r="J18" i="3"/>
  <c r="I18" i="3"/>
  <c r="E18" i="3"/>
  <c r="D18" i="3"/>
  <c r="J17" i="3"/>
  <c r="I17" i="3"/>
  <c r="E17" i="3"/>
  <c r="D17" i="3"/>
  <c r="J16" i="3"/>
  <c r="I16" i="3"/>
  <c r="E16" i="3"/>
  <c r="D16" i="3"/>
  <c r="J15" i="3"/>
  <c r="I15" i="3"/>
  <c r="E15" i="3"/>
  <c r="D15" i="3"/>
  <c r="J14" i="3"/>
  <c r="I14" i="3"/>
  <c r="E14" i="3"/>
  <c r="D14" i="3"/>
  <c r="J13" i="3"/>
  <c r="I13" i="3"/>
  <c r="E13" i="3"/>
  <c r="D13" i="3"/>
  <c r="J12" i="3"/>
  <c r="H41" i="2" s="1"/>
  <c r="I12" i="3"/>
  <c r="G41" i="2" s="1"/>
  <c r="G39" i="2" s="1"/>
  <c r="D25" i="8" s="1"/>
  <c r="E12" i="3"/>
  <c r="D12" i="3"/>
  <c r="J11" i="3"/>
  <c r="I11" i="3"/>
  <c r="E11" i="3"/>
  <c r="D11" i="3"/>
  <c r="J10" i="3"/>
  <c r="J9" i="3" s="1"/>
  <c r="I10" i="3"/>
  <c r="E10" i="3"/>
  <c r="D10" i="3"/>
  <c r="I9" i="3"/>
  <c r="E9" i="3"/>
  <c r="D9" i="3"/>
  <c r="I8" i="3"/>
  <c r="E8" i="3"/>
  <c r="D8" i="3"/>
  <c r="D159" i="3" s="1"/>
  <c r="A3" i="3"/>
  <c r="A2" i="3"/>
  <c r="D120" i="2"/>
  <c r="C120" i="2"/>
  <c r="D119" i="2"/>
  <c r="C119" i="2"/>
  <c r="D118" i="2"/>
  <c r="C118" i="2"/>
  <c r="D117" i="2"/>
  <c r="D116" i="2"/>
  <c r="C116" i="2"/>
  <c r="D115" i="2"/>
  <c r="C115" i="2"/>
  <c r="D114" i="2"/>
  <c r="D113" i="2" s="1"/>
  <c r="F19" i="8" s="1"/>
  <c r="C114" i="2"/>
  <c r="C113" i="2" s="1"/>
  <c r="D19" i="8" s="1"/>
  <c r="D112" i="2"/>
  <c r="C112" i="2"/>
  <c r="D111" i="2"/>
  <c r="C111" i="2"/>
  <c r="D110" i="2"/>
  <c r="C110" i="2"/>
  <c r="D109" i="2"/>
  <c r="C109" i="2"/>
  <c r="D108" i="2"/>
  <c r="C108" i="2"/>
  <c r="D107" i="2"/>
  <c r="D103" i="2" s="1"/>
  <c r="F18" i="8" s="1"/>
  <c r="C107" i="2"/>
  <c r="D106" i="2"/>
  <c r="D105" i="2"/>
  <c r="C105" i="2"/>
  <c r="D104" i="2"/>
  <c r="C104" i="2"/>
  <c r="H102" i="2"/>
  <c r="G102" i="2"/>
  <c r="D102" i="2"/>
  <c r="C102" i="2"/>
  <c r="H101" i="2"/>
  <c r="G101" i="2"/>
  <c r="D101" i="2"/>
  <c r="H100" i="2"/>
  <c r="G100" i="2"/>
  <c r="D100" i="2"/>
  <c r="C100" i="2"/>
  <c r="H99" i="2"/>
  <c r="G99" i="2"/>
  <c r="D99" i="2"/>
  <c r="H98" i="2"/>
  <c r="G98" i="2"/>
  <c r="D98" i="2"/>
  <c r="C98" i="2"/>
  <c r="H97" i="2"/>
  <c r="G97" i="2"/>
  <c r="D97" i="2"/>
  <c r="D96" i="2"/>
  <c r="C96" i="2"/>
  <c r="D95" i="2"/>
  <c r="H94" i="2"/>
  <c r="G94" i="2"/>
  <c r="D94" i="2"/>
  <c r="C94" i="2"/>
  <c r="H93" i="2"/>
  <c r="G93" i="2"/>
  <c r="D93" i="2"/>
  <c r="H92" i="2"/>
  <c r="G92" i="2"/>
  <c r="D92" i="2"/>
  <c r="C92" i="2"/>
  <c r="H91" i="2"/>
  <c r="G91" i="2"/>
  <c r="D91" i="2"/>
  <c r="H90" i="2"/>
  <c r="D90" i="2"/>
  <c r="C90" i="2"/>
  <c r="D89" i="2"/>
  <c r="H88" i="2"/>
  <c r="G88" i="2"/>
  <c r="D88" i="2"/>
  <c r="D83" i="2" s="1"/>
  <c r="F17" i="8" s="1"/>
  <c r="C88" i="2"/>
  <c r="H87" i="2"/>
  <c r="G87" i="2"/>
  <c r="D87" i="2"/>
  <c r="H86" i="2"/>
  <c r="F34" i="8" s="1"/>
  <c r="D86" i="2"/>
  <c r="C86" i="2"/>
  <c r="H85" i="2"/>
  <c r="G85" i="2"/>
  <c r="H84" i="2"/>
  <c r="G84" i="2"/>
  <c r="D84" i="2"/>
  <c r="C84" i="2"/>
  <c r="H83" i="2"/>
  <c r="G83" i="2"/>
  <c r="H82" i="2"/>
  <c r="G82" i="2"/>
  <c r="D82" i="2"/>
  <c r="C82" i="2"/>
  <c r="H81" i="2"/>
  <c r="F33" i="8" s="1"/>
  <c r="G81" i="2"/>
  <c r="D33" i="8" s="1"/>
  <c r="D81" i="2"/>
  <c r="C81" i="2"/>
  <c r="H80" i="2"/>
  <c r="G80" i="2"/>
  <c r="D80" i="2"/>
  <c r="C80" i="2"/>
  <c r="H79" i="2"/>
  <c r="G79" i="2"/>
  <c r="D79" i="2"/>
  <c r="C79" i="2"/>
  <c r="H78" i="2"/>
  <c r="G78" i="2"/>
  <c r="D78" i="2"/>
  <c r="C78" i="2"/>
  <c r="H77" i="2"/>
  <c r="G77" i="2"/>
  <c r="D77" i="2"/>
  <c r="C77" i="2"/>
  <c r="H76" i="2"/>
  <c r="G76" i="2"/>
  <c r="D76" i="2"/>
  <c r="C76" i="2"/>
  <c r="H75" i="2"/>
  <c r="F32" i="8" s="1"/>
  <c r="G75" i="2"/>
  <c r="D32" i="8" s="1"/>
  <c r="D75" i="2"/>
  <c r="C75" i="2"/>
  <c r="D74" i="2"/>
  <c r="C74" i="2"/>
  <c r="G73" i="2"/>
  <c r="D73" i="2"/>
  <c r="D72" i="2" s="1"/>
  <c r="G72" i="2"/>
  <c r="H71" i="2"/>
  <c r="G71" i="2"/>
  <c r="H70" i="2"/>
  <c r="G70" i="2"/>
  <c r="C70" i="2"/>
  <c r="H69" i="2"/>
  <c r="G69" i="2"/>
  <c r="C69" i="2"/>
  <c r="H68" i="2"/>
  <c r="G68" i="2"/>
  <c r="C68" i="2"/>
  <c r="D14" i="8" s="1"/>
  <c r="H67" i="2"/>
  <c r="G67" i="2"/>
  <c r="D67" i="2"/>
  <c r="C67" i="2"/>
  <c r="H66" i="2"/>
  <c r="G66" i="2"/>
  <c r="D66" i="2"/>
  <c r="H65" i="2"/>
  <c r="G65" i="2"/>
  <c r="D65" i="2"/>
  <c r="C65" i="2"/>
  <c r="H64" i="2"/>
  <c r="G64" i="2"/>
  <c r="D64" i="2"/>
  <c r="D56" i="2" s="1"/>
  <c r="H63" i="2"/>
  <c r="G63" i="2"/>
  <c r="D63" i="2"/>
  <c r="C63" i="2"/>
  <c r="H62" i="2"/>
  <c r="G62" i="2"/>
  <c r="D62" i="2"/>
  <c r="C62" i="2"/>
  <c r="G61" i="2"/>
  <c r="D61" i="2"/>
  <c r="C61" i="2"/>
  <c r="H60" i="2"/>
  <c r="G60" i="2"/>
  <c r="D60" i="2"/>
  <c r="C60" i="2"/>
  <c r="H59" i="2"/>
  <c r="G59" i="2"/>
  <c r="D59" i="2"/>
  <c r="C59" i="2"/>
  <c r="H58" i="2"/>
  <c r="G58" i="2"/>
  <c r="D58" i="2"/>
  <c r="C58" i="2"/>
  <c r="H57" i="2"/>
  <c r="F29" i="8" s="1"/>
  <c r="D57" i="2"/>
  <c r="C57" i="2"/>
  <c r="H55" i="2"/>
  <c r="G55" i="2"/>
  <c r="D55" i="2"/>
  <c r="C55" i="2"/>
  <c r="H54" i="2"/>
  <c r="G54" i="2"/>
  <c r="D54" i="2"/>
  <c r="C54" i="2"/>
  <c r="H53" i="2"/>
  <c r="G53" i="2"/>
  <c r="D53" i="2"/>
  <c r="C53" i="2"/>
  <c r="H52" i="2"/>
  <c r="G52" i="2"/>
  <c r="D52" i="2"/>
  <c r="C52" i="2"/>
  <c r="H51" i="2"/>
  <c r="F27" i="8" s="1"/>
  <c r="G51" i="2"/>
  <c r="D27" i="8" s="1"/>
  <c r="D51" i="2"/>
  <c r="F12" i="8" s="1"/>
  <c r="C51" i="2"/>
  <c r="D12" i="8" s="1"/>
  <c r="H50" i="2"/>
  <c r="G50" i="2"/>
  <c r="D50" i="2"/>
  <c r="C50" i="2"/>
  <c r="H49" i="2"/>
  <c r="G49" i="2"/>
  <c r="D49" i="2"/>
  <c r="C49" i="2"/>
  <c r="H48" i="2"/>
  <c r="G48" i="2"/>
  <c r="D48" i="2"/>
  <c r="H47" i="2"/>
  <c r="G47" i="2"/>
  <c r="D47" i="2"/>
  <c r="G46" i="2"/>
  <c r="D46" i="2"/>
  <c r="G45" i="2"/>
  <c r="D45" i="2"/>
  <c r="H44" i="2"/>
  <c r="G44" i="2"/>
  <c r="D44" i="2"/>
  <c r="G43" i="2"/>
  <c r="D26" i="8" s="1"/>
  <c r="D43" i="2"/>
  <c r="G42" i="2"/>
  <c r="D42" i="2"/>
  <c r="D41" i="2"/>
  <c r="G40" i="2"/>
  <c r="D40" i="2"/>
  <c r="C40" i="2"/>
  <c r="D39" i="2"/>
  <c r="H38" i="2"/>
  <c r="G38" i="2"/>
  <c r="D38" i="2"/>
  <c r="C38" i="2"/>
  <c r="H37" i="2"/>
  <c r="G37" i="2"/>
  <c r="D37" i="2"/>
  <c r="C37" i="2"/>
  <c r="H36" i="2"/>
  <c r="G36" i="2"/>
  <c r="D36" i="2"/>
  <c r="G35" i="2"/>
  <c r="D35" i="2"/>
  <c r="C35" i="2"/>
  <c r="G34" i="2"/>
  <c r="D34" i="2"/>
  <c r="G33" i="2"/>
  <c r="D33" i="2"/>
  <c r="H32" i="2"/>
  <c r="G32" i="2"/>
  <c r="D32" i="2"/>
  <c r="C32" i="2"/>
  <c r="H31" i="2"/>
  <c r="G31" i="2"/>
  <c r="D31" i="2"/>
  <c r="H30" i="2"/>
  <c r="G30" i="2"/>
  <c r="D30" i="2"/>
  <c r="G29" i="2"/>
  <c r="D29" i="2"/>
  <c r="G28" i="2"/>
  <c r="D28" i="2"/>
  <c r="H27" i="2"/>
  <c r="G27" i="2"/>
  <c r="D27" i="2"/>
  <c r="H26" i="2"/>
  <c r="G26" i="2"/>
  <c r="D26" i="2"/>
  <c r="H25" i="2"/>
  <c r="G25" i="2"/>
  <c r="D25" i="2"/>
  <c r="C25" i="2"/>
  <c r="H24" i="2"/>
  <c r="G24" i="2"/>
  <c r="D24" i="2"/>
  <c r="H23" i="2"/>
  <c r="D23" i="2"/>
  <c r="C23" i="2"/>
  <c r="H22" i="2"/>
  <c r="D22" i="2"/>
  <c r="H21" i="2"/>
  <c r="C21" i="2"/>
  <c r="H20" i="2"/>
  <c r="G20" i="2"/>
  <c r="C20" i="2"/>
  <c r="H19" i="2"/>
  <c r="C19" i="2"/>
  <c r="H18" i="2"/>
  <c r="G18" i="2"/>
  <c r="D18" i="2"/>
  <c r="H17" i="2"/>
  <c r="G17" i="2"/>
  <c r="D17" i="2"/>
  <c r="C17" i="2"/>
  <c r="H16" i="2"/>
  <c r="G16" i="2"/>
  <c r="D16" i="2"/>
  <c r="H15" i="2"/>
  <c r="G15" i="2"/>
  <c r="D15" i="2"/>
  <c r="D14" i="2"/>
  <c r="H13" i="2"/>
  <c r="D13" i="2"/>
  <c r="H12" i="2"/>
  <c r="G12" i="2"/>
  <c r="D12" i="2"/>
  <c r="H11" i="2"/>
  <c r="G11" i="2"/>
  <c r="D11" i="2"/>
  <c r="F9" i="8" s="1"/>
  <c r="H10" i="2"/>
  <c r="D10" i="2"/>
  <c r="H9" i="2"/>
  <c r="F22" i="8" s="1"/>
  <c r="D9" i="2"/>
  <c r="F8" i="8" s="1"/>
  <c r="G6" i="2"/>
  <c r="D6" i="2"/>
  <c r="E6" i="3" s="1"/>
  <c r="J6" i="3" s="1"/>
  <c r="C6" i="2"/>
  <c r="A3" i="2"/>
  <c r="A2" i="2"/>
  <c r="K28" i="1"/>
  <c r="P9" i="1"/>
  <c r="F16" i="8" l="1"/>
  <c r="D71" i="2"/>
  <c r="D68" i="2"/>
  <c r="F14" i="8" s="1"/>
  <c r="H43" i="2"/>
  <c r="F26" i="8" s="1"/>
  <c r="H40" i="2"/>
  <c r="H39" i="2" s="1"/>
  <c r="F25" i="8" s="1"/>
  <c r="J8" i="3"/>
  <c r="H25" i="8"/>
  <c r="F30" i="8"/>
  <c r="D120" i="4"/>
  <c r="H8" i="2"/>
  <c r="D23" i="8"/>
  <c r="H32" i="8"/>
  <c r="H33" i="8"/>
  <c r="C103" i="2"/>
  <c r="D18" i="8" s="1"/>
  <c r="D161" i="3"/>
  <c r="I89" i="4"/>
  <c r="I88" i="4"/>
  <c r="I75" i="3"/>
  <c r="D9" i="9"/>
  <c r="H6" i="2"/>
  <c r="F23" i="8"/>
  <c r="D19" i="2"/>
  <c r="D8" i="2" s="1"/>
  <c r="G57" i="2"/>
  <c r="H89" i="2"/>
  <c r="F35" i="8" s="1"/>
  <c r="E159" i="3"/>
  <c r="D66" i="4"/>
  <c r="J89" i="4"/>
  <c r="J88" i="4"/>
  <c r="F5" i="8"/>
  <c r="D5" i="9"/>
  <c r="F6" i="7"/>
  <c r="E6" i="5"/>
  <c r="E6" i="4"/>
  <c r="J6" i="4" s="1"/>
  <c r="F6" i="6"/>
  <c r="H19" i="8"/>
  <c r="F10" i="8"/>
  <c r="F13" i="8"/>
  <c r="D9" i="4"/>
  <c r="D8" i="4" s="1"/>
  <c r="C24" i="2"/>
  <c r="C8" i="2" s="1"/>
  <c r="E39" i="4"/>
  <c r="E8" i="4" s="1"/>
  <c r="G9" i="2"/>
  <c r="H27" i="8"/>
  <c r="G86" i="2"/>
  <c r="D34" i="8" s="1"/>
  <c r="D160" i="3"/>
  <c r="C83" i="2"/>
  <c r="D17" i="8" s="1"/>
  <c r="D8" i="8"/>
  <c r="H9" i="8"/>
  <c r="D10" i="8"/>
  <c r="E9" i="9"/>
  <c r="C17" i="9"/>
  <c r="D60" i="5"/>
  <c r="F30" i="5"/>
  <c r="F61" i="5"/>
  <c r="E120" i="4"/>
  <c r="F18" i="5"/>
  <c r="D11" i="9" s="1"/>
  <c r="A2" i="9"/>
  <c r="A2" i="7"/>
  <c r="C11" i="9"/>
  <c r="E20" i="9"/>
  <c r="A2" i="6"/>
  <c r="E41" i="7"/>
  <c r="E125" i="7" s="1"/>
  <c r="E127" i="7" s="1"/>
  <c r="E30" i="9"/>
  <c r="D6" i="7"/>
  <c r="D5" i="8"/>
  <c r="D6" i="6"/>
  <c r="H12" i="8"/>
  <c r="D13" i="8"/>
  <c r="C64" i="2"/>
  <c r="C56" i="2" s="1"/>
  <c r="H14" i="8"/>
  <c r="C73" i="2"/>
  <c r="C72" i="2" s="1"/>
  <c r="D6" i="3"/>
  <c r="I6" i="3" s="1"/>
  <c r="A3" i="9"/>
  <c r="A3" i="7"/>
  <c r="E66" i="5"/>
  <c r="F65" i="5" s="1"/>
  <c r="D19" i="9" s="1"/>
  <c r="E19" i="9" s="1"/>
  <c r="E102" i="5"/>
  <c r="F101" i="5" s="1"/>
  <c r="D24" i="9" s="1"/>
  <c r="E24" i="9" s="1"/>
  <c r="E134" i="5"/>
  <c r="F122" i="5" s="1"/>
  <c r="D27" i="9" s="1"/>
  <c r="E27" i="9" s="1"/>
  <c r="A3" i="6"/>
  <c r="G41" i="7"/>
  <c r="G125" i="7" s="1"/>
  <c r="G127" i="7" s="1"/>
  <c r="C5" i="9"/>
  <c r="C6" i="5"/>
  <c r="D9" i="5"/>
  <c r="C115" i="5"/>
  <c r="D114" i="5" s="1"/>
  <c r="C26" i="9" s="1"/>
  <c r="E26" i="9" s="1"/>
  <c r="G30" i="6"/>
  <c r="G8" i="6" s="1"/>
  <c r="G90" i="6" s="1"/>
  <c r="G130" i="6" s="1"/>
  <c r="G132" i="6" s="1"/>
  <c r="I75" i="4"/>
  <c r="I74" i="4" s="1"/>
  <c r="E45" i="6"/>
  <c r="E90" i="6" s="1"/>
  <c r="E130" i="6" s="1"/>
  <c r="E132" i="6" s="1"/>
  <c r="K16" i="7"/>
  <c r="G128" i="7" l="1"/>
  <c r="G131" i="7" s="1"/>
  <c r="E128" i="7"/>
  <c r="I73" i="3"/>
  <c r="G89" i="2"/>
  <c r="D35" i="8" s="1"/>
  <c r="D7" i="8"/>
  <c r="F7" i="8"/>
  <c r="D121" i="2"/>
  <c r="D125" i="2" s="1"/>
  <c r="C8" i="9"/>
  <c r="D8" i="5"/>
  <c r="D16" i="8"/>
  <c r="C71" i="2"/>
  <c r="C121" i="2" s="1"/>
  <c r="C125" i="2" s="1"/>
  <c r="E17" i="9"/>
  <c r="I58" i="4"/>
  <c r="I59" i="4" s="1"/>
  <c r="D117" i="4"/>
  <c r="D118" i="4" s="1"/>
  <c r="F21" i="8"/>
  <c r="H74" i="2"/>
  <c r="F15" i="8"/>
  <c r="E11" i="9"/>
  <c r="D17" i="9"/>
  <c r="F60" i="5"/>
  <c r="D119" i="4"/>
  <c r="D121" i="4" s="1"/>
  <c r="H103" i="2"/>
  <c r="J87" i="3"/>
  <c r="H18" i="8"/>
  <c r="I74" i="3"/>
  <c r="G90" i="2"/>
  <c r="E131" i="7"/>
  <c r="E134" i="6"/>
  <c r="E138" i="6" s="1"/>
  <c r="H10" i="8"/>
  <c r="H8" i="8"/>
  <c r="H34" i="8"/>
  <c r="D22" i="8"/>
  <c r="G8" i="2"/>
  <c r="H104" i="2"/>
  <c r="J88" i="3"/>
  <c r="E161" i="3"/>
  <c r="F9" i="5"/>
  <c r="I87" i="3"/>
  <c r="G103" i="2"/>
  <c r="E160" i="3"/>
  <c r="G134" i="6"/>
  <c r="G138" i="6" s="1"/>
  <c r="H13" i="8"/>
  <c r="C16" i="9"/>
  <c r="D59" i="5"/>
  <c r="C15" i="9" s="1"/>
  <c r="H17" i="8"/>
  <c r="E119" i="4"/>
  <c r="E121" i="4" s="1"/>
  <c r="D29" i="8"/>
  <c r="G56" i="2"/>
  <c r="D28" i="8" s="1"/>
  <c r="I88" i="3"/>
  <c r="G104" i="2"/>
  <c r="H23" i="8"/>
  <c r="H26" i="8"/>
  <c r="J89" i="3" l="1"/>
  <c r="J90" i="3"/>
  <c r="J91" i="4"/>
  <c r="J90" i="4"/>
  <c r="H105" i="2" s="1"/>
  <c r="I90" i="3"/>
  <c r="I89" i="3"/>
  <c r="D126" i="4"/>
  <c r="H16" i="8"/>
  <c r="D15" i="8"/>
  <c r="F20" i="8"/>
  <c r="F11" i="8"/>
  <c r="D30" i="8"/>
  <c r="H28" i="8"/>
  <c r="D8" i="9"/>
  <c r="F8" i="5"/>
  <c r="D21" i="8"/>
  <c r="G74" i="2"/>
  <c r="C7" i="9"/>
  <c r="D112" i="5"/>
  <c r="E157" i="3"/>
  <c r="E158" i="3" s="1"/>
  <c r="J57" i="3"/>
  <c r="J58" i="3" s="1"/>
  <c r="E16" i="9"/>
  <c r="H22" i="8"/>
  <c r="I91" i="4"/>
  <c r="I90" i="4"/>
  <c r="G105" i="2" s="1"/>
  <c r="E8" i="9"/>
  <c r="D20" i="8"/>
  <c r="E7" i="8"/>
  <c r="D11" i="8"/>
  <c r="H7" i="8"/>
  <c r="D16" i="9"/>
  <c r="F59" i="5"/>
  <c r="D15" i="9" s="1"/>
  <c r="E15" i="9" s="1"/>
  <c r="H29" i="8"/>
  <c r="J58" i="4"/>
  <c r="J59" i="4" s="1"/>
  <c r="E117" i="4"/>
  <c r="E118" i="4" s="1"/>
  <c r="D157" i="3"/>
  <c r="D158" i="3" s="1"/>
  <c r="I57" i="3"/>
  <c r="I58" i="3" s="1"/>
  <c r="F24" i="8"/>
  <c r="F31" i="8"/>
  <c r="H35" i="8"/>
  <c r="G31" i="8" l="1"/>
  <c r="G29" i="8"/>
  <c r="G27" i="8"/>
  <c r="G28" i="8"/>
  <c r="G22" i="8"/>
  <c r="G23" i="8"/>
  <c r="G26" i="8"/>
  <c r="G30" i="8"/>
  <c r="G25" i="8"/>
  <c r="C23" i="9"/>
  <c r="G20" i="8"/>
  <c r="G18" i="8"/>
  <c r="G17" i="8"/>
  <c r="G8" i="8"/>
  <c r="G19" i="8"/>
  <c r="G12" i="8"/>
  <c r="G9" i="8"/>
  <c r="G16" i="8"/>
  <c r="G14" i="8"/>
  <c r="G13" i="8"/>
  <c r="G10" i="8"/>
  <c r="G15" i="8"/>
  <c r="G24" i="8"/>
  <c r="E20" i="8"/>
  <c r="H20" i="8"/>
  <c r="E19" i="8"/>
  <c r="E12" i="8"/>
  <c r="E14" i="8"/>
  <c r="E9" i="8"/>
  <c r="E10" i="8"/>
  <c r="E17" i="8"/>
  <c r="E18" i="8"/>
  <c r="E8" i="8"/>
  <c r="E13" i="8"/>
  <c r="G106" i="2"/>
  <c r="I80" i="4"/>
  <c r="I81" i="4"/>
  <c r="H30" i="8"/>
  <c r="E15" i="8"/>
  <c r="H15" i="8"/>
  <c r="E165" i="3"/>
  <c r="G11" i="8"/>
  <c r="H106" i="2"/>
  <c r="J81" i="4"/>
  <c r="J80" i="4"/>
  <c r="E126" i="4"/>
  <c r="D7" i="9"/>
  <c r="D23" i="9" s="1"/>
  <c r="F112" i="5"/>
  <c r="G21" i="8"/>
  <c r="D165" i="3"/>
  <c r="E11" i="8"/>
  <c r="H11" i="8"/>
  <c r="C25" i="9"/>
  <c r="D190" i="5"/>
  <c r="H21" i="8"/>
  <c r="D24" i="8"/>
  <c r="D31" i="8"/>
  <c r="G7" i="8"/>
  <c r="E16" i="8"/>
  <c r="J79" i="3" l="1"/>
  <c r="H95" i="2"/>
  <c r="F36" i="8" s="1"/>
  <c r="E24" i="8"/>
  <c r="H24" i="8"/>
  <c r="E25" i="9"/>
  <c r="J92" i="4"/>
  <c r="J80" i="3"/>
  <c r="H96" i="2"/>
  <c r="I92" i="4"/>
  <c r="I80" i="3"/>
  <c r="G96" i="2"/>
  <c r="E7" i="9"/>
  <c r="E31" i="8"/>
  <c r="H31" i="8"/>
  <c r="E26" i="8"/>
  <c r="E25" i="8"/>
  <c r="E27" i="8"/>
  <c r="E23" i="8"/>
  <c r="E29" i="8"/>
  <c r="E22" i="8"/>
  <c r="E28" i="8"/>
  <c r="D25" i="9"/>
  <c r="F190" i="5"/>
  <c r="E30" i="8"/>
  <c r="I79" i="3"/>
  <c r="G95" i="2"/>
  <c r="D36" i="8" s="1"/>
  <c r="E23" i="9"/>
  <c r="C29" i="9"/>
  <c r="D192" i="5"/>
  <c r="D195" i="5" s="1"/>
  <c r="E21" i="8"/>
  <c r="I91" i="3" l="1"/>
  <c r="I158" i="3" s="1"/>
  <c r="G120" i="2"/>
  <c r="G121" i="2" s="1"/>
  <c r="C123" i="2" s="1"/>
  <c r="I118" i="4"/>
  <c r="I120" i="4" s="1"/>
  <c r="L109" i="4" s="1"/>
  <c r="D29" i="9"/>
  <c r="D31" i="9" s="1"/>
  <c r="F192" i="5"/>
  <c r="F195" i="5" s="1"/>
  <c r="E36" i="8"/>
  <c r="H36" i="8"/>
  <c r="D37" i="8"/>
  <c r="C31" i="9"/>
  <c r="E31" i="9" s="1"/>
  <c r="E29" i="9"/>
  <c r="J91" i="3"/>
  <c r="J158" i="3" s="1"/>
  <c r="J164" i="3" s="1"/>
  <c r="H120" i="2"/>
  <c r="H121" i="2" s="1"/>
  <c r="D123" i="2" s="1"/>
  <c r="J118" i="4"/>
  <c r="J120" i="4" s="1"/>
  <c r="F37" i="8"/>
  <c r="I161" i="3" l="1"/>
  <c r="J160" i="3"/>
  <c r="E37" i="8"/>
  <c r="H37" i="8"/>
  <c r="E33" i="8"/>
  <c r="E32" i="8"/>
  <c r="E34" i="8"/>
  <c r="E35" i="8"/>
  <c r="D38" i="8"/>
  <c r="H38" i="8" s="1"/>
  <c r="G37" i="8"/>
  <c r="G34" i="8"/>
  <c r="G32" i="8"/>
  <c r="G33" i="8"/>
  <c r="G35" i="8"/>
  <c r="F38" i="8"/>
  <c r="G36" i="8"/>
</calcChain>
</file>

<file path=xl/sharedStrings.xml><?xml version="1.0" encoding="utf-8"?>
<sst xmlns="http://schemas.openxmlformats.org/spreadsheetml/2006/main" count="1486" uniqueCount="1066">
  <si>
    <t>약식 재무제표</t>
    <phoneticPr fontId="5" type="noConversion"/>
  </si>
  <si>
    <t>기준일  :</t>
    <phoneticPr fontId="5" type="noConversion"/>
  </si>
  <si>
    <t>재  무  상  태  표</t>
    <phoneticPr fontId="5" type="noConversion"/>
  </si>
  <si>
    <t>(통      합)</t>
    <phoneticPr fontId="5" type="noConversion"/>
  </si>
  <si>
    <r>
      <t>(단위</t>
    </r>
    <r>
      <rPr>
        <sz val="10"/>
        <color theme="1"/>
        <rFont val="돋움"/>
        <family val="3"/>
        <charset val="129"/>
      </rPr>
      <t xml:space="preserve"> : 원)</t>
    </r>
    <phoneticPr fontId="5" type="noConversion"/>
  </si>
  <si>
    <t>자                산</t>
    <phoneticPr fontId="5" type="noConversion"/>
  </si>
  <si>
    <t>부  채   및   자  본</t>
    <phoneticPr fontId="5" type="noConversion"/>
  </si>
  <si>
    <t>계   정   과   목</t>
  </si>
  <si>
    <t>금        액</t>
  </si>
  <si>
    <t>금        액</t>
    <phoneticPr fontId="5" type="noConversion"/>
  </si>
  <si>
    <t>Ⅰ.</t>
    <phoneticPr fontId="5" type="noConversion"/>
  </si>
  <si>
    <t>유    동    자    산</t>
    <phoneticPr fontId="5" type="noConversion"/>
  </si>
  <si>
    <t>유    동    부    채</t>
    <phoneticPr fontId="5" type="noConversion"/>
  </si>
  <si>
    <t>현 금</t>
  </si>
  <si>
    <t>외 상 매 입 금</t>
  </si>
  <si>
    <t>단기매매증권</t>
    <phoneticPr fontId="5" type="noConversion"/>
  </si>
  <si>
    <t>계 통 외 상 매 입 금</t>
  </si>
  <si>
    <t>외 상 매 출 금</t>
  </si>
  <si>
    <t>선 수 금</t>
  </si>
  <si>
    <t>(대 손 충 당 금)</t>
  </si>
  <si>
    <t>추 곡 수 매 선 수 금</t>
    <phoneticPr fontId="5" type="noConversion"/>
  </si>
  <si>
    <t>(현재가치할인차금)</t>
    <phoneticPr fontId="5" type="noConversion"/>
  </si>
  <si>
    <t>수탁상품권선수금</t>
  </si>
  <si>
    <t>재 고 자 산</t>
  </si>
  <si>
    <t>부가가치세예수금</t>
  </si>
  <si>
    <t>(재고자산평가손실누계액)</t>
    <phoneticPr fontId="5" type="noConversion"/>
  </si>
  <si>
    <t>단 기 차 입 금</t>
  </si>
  <si>
    <t>신용카드수탁취급계정</t>
    <phoneticPr fontId="5" type="noConversion"/>
  </si>
  <si>
    <t>(차입금대충)</t>
    <phoneticPr fontId="5" type="noConversion"/>
  </si>
  <si>
    <t>(대손충당금)</t>
    <phoneticPr fontId="5" type="noConversion"/>
  </si>
  <si>
    <t>미 지 급 비 용</t>
  </si>
  <si>
    <t>자 금 수 수 계 정</t>
  </si>
  <si>
    <t>선 수 수 익</t>
  </si>
  <si>
    <t>생물자산</t>
    <phoneticPr fontId="5" type="noConversion"/>
  </si>
  <si>
    <t>미 지 급 금</t>
  </si>
  <si>
    <t>(생물자산손상차손누계액)</t>
    <phoneticPr fontId="5" type="noConversion"/>
  </si>
  <si>
    <t>(현재가치할인차금)</t>
    <phoneticPr fontId="5" type="noConversion"/>
  </si>
  <si>
    <t>(감가상각누계액)</t>
    <phoneticPr fontId="5" type="noConversion"/>
  </si>
  <si>
    <t>미 지 급 배 당 금</t>
  </si>
  <si>
    <t>수 탁 사 업 미 수 금</t>
  </si>
  <si>
    <t>예수금(일반)</t>
    <phoneticPr fontId="5" type="noConversion"/>
  </si>
  <si>
    <t>수 탁 사 업 예 수 금</t>
  </si>
  <si>
    <t>선 급 금</t>
  </si>
  <si>
    <t>위촉사업예수금</t>
    <phoneticPr fontId="5" type="noConversion"/>
  </si>
  <si>
    <t>수탁수매예수금</t>
    <phoneticPr fontId="5" type="noConversion"/>
  </si>
  <si>
    <t>추 곡 수 매 선 금</t>
    <phoneticPr fontId="5" type="noConversion"/>
  </si>
  <si>
    <t>수 입 제 세</t>
  </si>
  <si>
    <t>부 가 가 치 세 선 급 금</t>
  </si>
  <si>
    <t>미 지 급 법 인 세</t>
  </si>
  <si>
    <t>선 급 법 인 세</t>
  </si>
  <si>
    <t>미 수 수 익</t>
  </si>
  <si>
    <t>대 리 대 출 추 심 금</t>
  </si>
  <si>
    <t>선 급 비 용</t>
  </si>
  <si>
    <t>국 고 대 리 점</t>
  </si>
  <si>
    <t>미 수 금</t>
  </si>
  <si>
    <t>유가증권청약증거금</t>
  </si>
  <si>
    <t>여 신 관 리 자 금</t>
  </si>
  <si>
    <t>(현재가치할인차금)</t>
    <phoneticPr fontId="5" type="noConversion"/>
  </si>
  <si>
    <t>지 로 계 정</t>
  </si>
  <si>
    <t>단 기 대 여 금</t>
  </si>
  <si>
    <t>신용기프트카드충전액</t>
    <phoneticPr fontId="5" type="noConversion"/>
  </si>
  <si>
    <t>타행간현수채무</t>
    <phoneticPr fontId="5" type="noConversion"/>
  </si>
  <si>
    <t>협 동 카 드 계 정</t>
  </si>
  <si>
    <t>미지급외국환채무</t>
    <phoneticPr fontId="5" type="noConversion"/>
  </si>
  <si>
    <t>잡부채</t>
    <phoneticPr fontId="5" type="noConversion"/>
  </si>
  <si>
    <t>대 리 예 수 예 치 금</t>
  </si>
  <si>
    <t>보험대리자금</t>
    <phoneticPr fontId="5" type="noConversion"/>
  </si>
  <si>
    <t>대 리 대 출 금</t>
  </si>
  <si>
    <t>Ⅱ.</t>
    <phoneticPr fontId="5" type="noConversion"/>
  </si>
  <si>
    <t xml:space="preserve">금 융 업 예 수 금 </t>
    <phoneticPr fontId="5" type="noConversion"/>
  </si>
  <si>
    <t>농어가목돈마련저축장려기금</t>
  </si>
  <si>
    <t>요 구 불 예 수 금</t>
  </si>
  <si>
    <t>용 도 품</t>
  </si>
  <si>
    <t>저 축 성 예 수 금</t>
  </si>
  <si>
    <t>단기매도가능증권(일반)</t>
    <phoneticPr fontId="5" type="noConversion"/>
  </si>
  <si>
    <t>자 유 로 부 금</t>
  </si>
  <si>
    <t>타행간현송채권</t>
    <phoneticPr fontId="5" type="noConversion"/>
  </si>
  <si>
    <t>Ⅲ.</t>
    <phoneticPr fontId="5" type="noConversion"/>
  </si>
  <si>
    <t>금  융  업  차  입  금</t>
    <phoneticPr fontId="5" type="noConversion"/>
  </si>
  <si>
    <r>
      <t>기 타 의</t>
    </r>
    <r>
      <rPr>
        <sz val="10"/>
        <color theme="1"/>
        <rFont val="돋움"/>
        <family val="3"/>
        <charset val="129"/>
      </rPr>
      <t xml:space="preserve"> 당 좌 자 산</t>
    </r>
    <phoneticPr fontId="5" type="noConversion"/>
  </si>
  <si>
    <t>상 호 금 융 차 입 금</t>
  </si>
  <si>
    <t>(대손충당금)</t>
    <phoneticPr fontId="5" type="noConversion"/>
  </si>
  <si>
    <t>(현재가치할인차금)</t>
    <phoneticPr fontId="5" type="noConversion"/>
  </si>
  <si>
    <t>정 책 자 금 차 입 금</t>
  </si>
  <si>
    <t>잡자산</t>
    <phoneticPr fontId="5" type="noConversion"/>
  </si>
  <si>
    <t>공제사업채무</t>
    <phoneticPr fontId="5" type="noConversion"/>
  </si>
  <si>
    <t>(기타자산손상차손누계액)</t>
    <phoneticPr fontId="5" type="noConversion"/>
  </si>
  <si>
    <t>외화차입금</t>
    <phoneticPr fontId="5" type="noConversion"/>
  </si>
  <si>
    <t>(대손충당금)</t>
    <phoneticPr fontId="5" type="noConversion"/>
  </si>
  <si>
    <t>기 타 차 입 금</t>
  </si>
  <si>
    <t>공탁금</t>
    <phoneticPr fontId="5" type="noConversion"/>
  </si>
  <si>
    <t>보험일반차입금</t>
    <phoneticPr fontId="5" type="noConversion"/>
  </si>
  <si>
    <t>Ⅱ.</t>
    <phoneticPr fontId="5" type="noConversion"/>
  </si>
  <si>
    <t>금  융  업  예  치  금</t>
    <phoneticPr fontId="5" type="noConversion"/>
  </si>
  <si>
    <t>Ⅳ.</t>
    <phoneticPr fontId="5" type="noConversion"/>
  </si>
  <si>
    <t>공제·농작물보험부채</t>
    <phoneticPr fontId="5" type="noConversion"/>
  </si>
  <si>
    <t>대 내 예 치 금</t>
  </si>
  <si>
    <t>공제미지급금</t>
    <phoneticPr fontId="5" type="noConversion"/>
  </si>
  <si>
    <t>대 외 예 치 금</t>
  </si>
  <si>
    <t>농 작 물 보 험 예 수 금</t>
  </si>
  <si>
    <t>외화예치금</t>
    <phoneticPr fontId="5" type="noConversion"/>
  </si>
  <si>
    <t>농 작 물 보 험 자 금</t>
    <phoneticPr fontId="5" type="noConversion"/>
  </si>
  <si>
    <t>기 타 예 치 금</t>
  </si>
  <si>
    <t>농작물보험미지급금</t>
    <phoneticPr fontId="5" type="noConversion"/>
  </si>
  <si>
    <t>Ⅲ.</t>
    <phoneticPr fontId="5" type="noConversion"/>
  </si>
  <si>
    <t>금 융 업 대 출 채 권</t>
    <phoneticPr fontId="5" type="noConversion"/>
  </si>
  <si>
    <t>Ⅴ.</t>
    <phoneticPr fontId="5" type="noConversion"/>
  </si>
  <si>
    <t>비  유  동  부  채</t>
    <phoneticPr fontId="5" type="noConversion"/>
  </si>
  <si>
    <t>상호금융자금대출금</t>
  </si>
  <si>
    <t>장 기 차 입 금</t>
    <phoneticPr fontId="5" type="noConversion"/>
  </si>
  <si>
    <t>(대  손  충  당  금)</t>
    <phoneticPr fontId="5" type="noConversion"/>
  </si>
  <si>
    <t>(차 입 금 대 충)</t>
  </si>
  <si>
    <t>정 책 자 금 대 출 금</t>
  </si>
  <si>
    <t>장 기 성 미 지 급 금</t>
  </si>
  <si>
    <t>(대 손 충 당 금)</t>
    <phoneticPr fontId="5" type="noConversion"/>
  </si>
  <si>
    <t>수 입 보 증 금</t>
  </si>
  <si>
    <t>공 제 대 출 금</t>
  </si>
  <si>
    <t>공동사업기금</t>
    <phoneticPr fontId="5" type="noConversion"/>
  </si>
  <si>
    <t>(대 손 충 당 금)</t>
    <phoneticPr fontId="5" type="noConversion"/>
  </si>
  <si>
    <t>헬퍼사업기금</t>
    <phoneticPr fontId="5" type="noConversion"/>
  </si>
  <si>
    <t>매입외환</t>
    <phoneticPr fontId="5" type="noConversion"/>
  </si>
  <si>
    <t>송아지생산안정자금</t>
    <phoneticPr fontId="5" type="noConversion"/>
  </si>
  <si>
    <t>젖소검정사업기금</t>
    <phoneticPr fontId="5" type="noConversion"/>
  </si>
  <si>
    <t>보험일반대출금</t>
    <phoneticPr fontId="5" type="noConversion"/>
  </si>
  <si>
    <t>유통손실보전자금</t>
    <phoneticPr fontId="5" type="noConversion"/>
  </si>
  <si>
    <t>퇴직급여충당부채</t>
    <phoneticPr fontId="5" type="noConversion"/>
  </si>
  <si>
    <t>Ⅳ.</t>
    <phoneticPr fontId="5" type="noConversion"/>
  </si>
  <si>
    <t>공제·농작물보험자산</t>
    <phoneticPr fontId="5" type="noConversion"/>
  </si>
  <si>
    <t>(국 민 연 금 전 환 금)</t>
  </si>
  <si>
    <t>공제미수금</t>
    <phoneticPr fontId="5" type="noConversion"/>
  </si>
  <si>
    <t>(퇴 직 금 운 용 자 산)</t>
    <phoneticPr fontId="5" type="noConversion"/>
  </si>
  <si>
    <t>농 작 물 보 험 미 수 금</t>
  </si>
  <si>
    <t>인수고정자산미지급금</t>
    <phoneticPr fontId="5" type="noConversion"/>
  </si>
  <si>
    <t>Ⅴ.</t>
  </si>
  <si>
    <t>비유동자산</t>
    <phoneticPr fontId="5" type="noConversion"/>
  </si>
  <si>
    <t>이용고환원충당부채</t>
    <phoneticPr fontId="5" type="noConversion"/>
  </si>
  <si>
    <t>(1)</t>
    <phoneticPr fontId="5" type="noConversion"/>
  </si>
  <si>
    <t>투 자 자 산</t>
  </si>
  <si>
    <t>기타충당부채</t>
    <phoneticPr fontId="5" type="noConversion"/>
  </si>
  <si>
    <t>계통출자금</t>
    <phoneticPr fontId="5" type="noConversion"/>
  </si>
  <si>
    <t>이연법인세부채</t>
  </si>
  <si>
    <t>공동사업투자금</t>
    <phoneticPr fontId="5" type="noConversion"/>
  </si>
  <si>
    <t>부 채 합 계</t>
    <phoneticPr fontId="5" type="noConversion"/>
  </si>
  <si>
    <t>매도가능증권</t>
    <phoneticPr fontId="5" type="noConversion"/>
  </si>
  <si>
    <t>출        자        금</t>
    <phoneticPr fontId="5" type="noConversion"/>
  </si>
  <si>
    <t>만기보유증권</t>
    <phoneticPr fontId="5" type="noConversion"/>
  </si>
  <si>
    <t>일 반 출 자 금</t>
  </si>
  <si>
    <t>지분법적용투자주식</t>
    <phoneticPr fontId="5" type="noConversion"/>
  </si>
  <si>
    <t>(미 납 입 출 자 금)</t>
  </si>
  <si>
    <t>장기대여금</t>
    <phoneticPr fontId="5" type="noConversion"/>
  </si>
  <si>
    <t>회 전 출 자 금</t>
  </si>
  <si>
    <t>가입금</t>
    <phoneticPr fontId="5" type="noConversion"/>
  </si>
  <si>
    <t>비업무용자산</t>
    <phoneticPr fontId="5" type="noConversion"/>
  </si>
  <si>
    <t>우선출자금</t>
    <phoneticPr fontId="5" type="noConversion"/>
  </si>
  <si>
    <t>퇴직연금운용초과자산</t>
    <phoneticPr fontId="5" type="noConversion"/>
  </si>
  <si>
    <t>Ⅱ.</t>
    <phoneticPr fontId="5" type="noConversion"/>
  </si>
  <si>
    <t>자   본   잉   여   금</t>
    <phoneticPr fontId="5" type="noConversion"/>
  </si>
  <si>
    <t>기타의투자자산</t>
    <phoneticPr fontId="5" type="noConversion"/>
  </si>
  <si>
    <t>자 본 적 립 금</t>
  </si>
  <si>
    <t>(2)</t>
    <phoneticPr fontId="5" type="noConversion"/>
  </si>
  <si>
    <t>유 형 자 산</t>
  </si>
  <si>
    <t>가</t>
    <phoneticPr fontId="5" type="noConversion"/>
  </si>
  <si>
    <t>재 평 가 적 립 금</t>
  </si>
  <si>
    <t>토 지</t>
  </si>
  <si>
    <t>나</t>
    <phoneticPr fontId="5" type="noConversion"/>
  </si>
  <si>
    <t>자 본 준 비 금</t>
  </si>
  <si>
    <t>(보조금)</t>
    <phoneticPr fontId="5" type="noConversion"/>
  </si>
  <si>
    <t>기 타 자 본 잉 여 금</t>
  </si>
  <si>
    <t>(유형자산손상차손누계액)</t>
    <phoneticPr fontId="5" type="noConversion"/>
  </si>
  <si>
    <t>자   본   조   정</t>
    <phoneticPr fontId="5" type="noConversion"/>
  </si>
  <si>
    <t>(자산재평가손상차손누계액)</t>
    <phoneticPr fontId="5" type="noConversion"/>
  </si>
  <si>
    <t>탈퇴지분선급금</t>
    <phoneticPr fontId="5" type="noConversion"/>
  </si>
  <si>
    <t>건물</t>
    <phoneticPr fontId="5" type="noConversion"/>
  </si>
  <si>
    <t>우선출자매입</t>
    <phoneticPr fontId="5" type="noConversion"/>
  </si>
  <si>
    <t>(감가상각누계액)</t>
    <phoneticPr fontId="5" type="noConversion"/>
  </si>
  <si>
    <t>기타포괄손익누계액</t>
    <phoneticPr fontId="5" type="noConversion"/>
  </si>
  <si>
    <t>(보      조    금)</t>
    <phoneticPr fontId="5" type="noConversion"/>
  </si>
  <si>
    <t>매도가능증권평가이익</t>
    <phoneticPr fontId="5" type="noConversion"/>
  </si>
  <si>
    <t>(또는 매도가능증권평가손실)</t>
    <phoneticPr fontId="5" type="noConversion"/>
  </si>
  <si>
    <t>지분법자본변동</t>
    <phoneticPr fontId="5" type="noConversion"/>
  </si>
  <si>
    <t>임차점포시설물</t>
    <phoneticPr fontId="5" type="noConversion"/>
  </si>
  <si>
    <t>(또는 부의지분법자본변동)</t>
    <phoneticPr fontId="5" type="noConversion"/>
  </si>
  <si>
    <t>재 평 가 잉 여 금</t>
    <phoneticPr fontId="5" type="noConversion"/>
  </si>
  <si>
    <t>이 익 잉 여 금</t>
    <phoneticPr fontId="5" type="noConversion"/>
  </si>
  <si>
    <t>업무용동산</t>
    <phoneticPr fontId="5" type="noConversion"/>
  </si>
  <si>
    <t>(또는 결손금)</t>
    <phoneticPr fontId="5" type="noConversion"/>
  </si>
  <si>
    <t>(감가상각누계액)</t>
    <phoneticPr fontId="5" type="noConversion"/>
  </si>
  <si>
    <t>법정적립금</t>
    <phoneticPr fontId="5" type="noConversion"/>
  </si>
  <si>
    <t>(보          조          금)</t>
    <phoneticPr fontId="5" type="noConversion"/>
  </si>
  <si>
    <t>임의적립금</t>
    <phoneticPr fontId="5" type="noConversion"/>
  </si>
  <si>
    <t xml:space="preserve">   가.</t>
    <phoneticPr fontId="2" type="noConversion"/>
  </si>
  <si>
    <r>
      <t>사</t>
    </r>
    <r>
      <rPr>
        <sz val="10"/>
        <color theme="1"/>
        <rFont val="돋움"/>
        <family val="3"/>
        <charset val="129"/>
      </rPr>
      <t xml:space="preserve">   업   준   비   금</t>
    </r>
    <phoneticPr fontId="5" type="noConversion"/>
  </si>
  <si>
    <t>(자산재평가손상차손누계액)</t>
    <phoneticPr fontId="5" type="noConversion"/>
  </si>
  <si>
    <t xml:space="preserve">   나.</t>
    <phoneticPr fontId="2" type="noConversion"/>
  </si>
  <si>
    <t>사업활성화적립금</t>
    <phoneticPr fontId="5" type="noConversion"/>
  </si>
  <si>
    <t>건 설 중 인 자 산</t>
  </si>
  <si>
    <t xml:space="preserve">   다.</t>
    <phoneticPr fontId="2" type="noConversion"/>
  </si>
  <si>
    <t>유통손실보전적립금</t>
    <phoneticPr fontId="5" type="noConversion"/>
  </si>
  <si>
    <t xml:space="preserve">   라.</t>
    <phoneticPr fontId="2" type="noConversion"/>
  </si>
  <si>
    <r>
      <t>경제사업활성화</t>
    </r>
    <r>
      <rPr>
        <sz val="10"/>
        <color theme="1"/>
        <rFont val="돋움"/>
        <family val="3"/>
        <charset val="129"/>
      </rPr>
      <t xml:space="preserve"> 적립금</t>
    </r>
    <phoneticPr fontId="5" type="noConversion"/>
  </si>
  <si>
    <t>(3)</t>
    <phoneticPr fontId="5" type="noConversion"/>
  </si>
  <si>
    <t>무형자산</t>
    <phoneticPr fontId="5" type="noConversion"/>
  </si>
  <si>
    <t>미처분이익잉여금</t>
    <phoneticPr fontId="5" type="noConversion"/>
  </si>
  <si>
    <t>산 업 재 산 권</t>
  </si>
  <si>
    <t>(또는 미처리결손금)</t>
    <phoneticPr fontId="5" type="noConversion"/>
  </si>
  <si>
    <t>영 업 권</t>
  </si>
  <si>
    <t>(당기순이익)</t>
    <phoneticPr fontId="5" type="noConversion"/>
  </si>
  <si>
    <t>(무형자산손상차손누계액)</t>
    <phoneticPr fontId="5" type="noConversion"/>
  </si>
  <si>
    <t>(또는 당기순손실)</t>
    <phoneticPr fontId="5" type="noConversion"/>
  </si>
  <si>
    <t>개 발 비</t>
  </si>
  <si>
    <t>사용수익기부자산</t>
  </si>
  <si>
    <t>임차권리금</t>
    <phoneticPr fontId="5" type="noConversion"/>
  </si>
  <si>
    <t>기 타 의 무 형 자 산</t>
  </si>
  <si>
    <t>(4)</t>
    <phoneticPr fontId="5" type="noConversion"/>
  </si>
  <si>
    <t>기타비유동자산</t>
    <phoneticPr fontId="5" type="noConversion"/>
  </si>
  <si>
    <t>이연법인세자산</t>
    <phoneticPr fontId="2" type="noConversion"/>
  </si>
  <si>
    <t>자산처분미수금</t>
    <phoneticPr fontId="5" type="noConversion"/>
  </si>
  <si>
    <t>보증금</t>
    <phoneticPr fontId="5" type="noConversion"/>
  </si>
  <si>
    <t>장기미수금</t>
    <phoneticPr fontId="5" type="noConversion"/>
  </si>
  <si>
    <t>기타의비유동자산</t>
    <phoneticPr fontId="5" type="noConversion"/>
  </si>
  <si>
    <t>자 본 합 계</t>
    <phoneticPr fontId="5" type="noConversion"/>
  </si>
  <si>
    <t>자 산 합 계</t>
    <phoneticPr fontId="5" type="noConversion"/>
  </si>
  <si>
    <t>부채와 자본 총계</t>
    <phoneticPr fontId="5" type="noConversion"/>
  </si>
  <si>
    <t>총자산</t>
    <phoneticPr fontId="5" type="noConversion"/>
  </si>
  <si>
    <t>재  무  상  태  표</t>
    <phoneticPr fontId="5" type="noConversion"/>
  </si>
  <si>
    <t>(신용회계)</t>
    <phoneticPr fontId="5" type="noConversion"/>
  </si>
  <si>
    <t>(단위 : 원)</t>
    <phoneticPr fontId="5" type="noConversion"/>
  </si>
  <si>
    <t xml:space="preserve"> 자              산</t>
    <phoneticPr fontId="5" type="noConversion"/>
  </si>
  <si>
    <t xml:space="preserve">부  채  및  자  본 </t>
  </si>
  <si>
    <t>계  정  과  목</t>
  </si>
  <si>
    <t>금       액</t>
  </si>
  <si>
    <t>Ⅰ.</t>
  </si>
  <si>
    <t>현 금 및 예 치 금</t>
  </si>
  <si>
    <t>예 수 금</t>
  </si>
  <si>
    <t>요 구 불 예 금</t>
  </si>
  <si>
    <t>외 국 통 화</t>
  </si>
  <si>
    <t>보 통 예 탁 금</t>
  </si>
  <si>
    <t>나</t>
    <phoneticPr fontId="5" type="noConversion"/>
  </si>
  <si>
    <t>별 단 예 탁 금</t>
  </si>
  <si>
    <t>상 환 준 비 예 치 금</t>
  </si>
  <si>
    <t>정 기 예 치 금</t>
  </si>
  <si>
    <t>자 립 예 탁 금</t>
  </si>
  <si>
    <t>다</t>
    <phoneticPr fontId="5" type="noConversion"/>
  </si>
  <si>
    <t>적 립 식 예 치 금</t>
  </si>
  <si>
    <t>자 유 저 축 예 탁 금</t>
  </si>
  <si>
    <t>라</t>
    <phoneticPr fontId="5" type="noConversion"/>
  </si>
  <si>
    <t>중앙회타회계예치금</t>
  </si>
  <si>
    <t>기 업 자 유 예 탁 금</t>
  </si>
  <si>
    <t>마</t>
    <phoneticPr fontId="5" type="noConversion"/>
  </si>
  <si>
    <t>일 시 예 치 금</t>
  </si>
  <si>
    <t>정 기 예 탁 금</t>
  </si>
  <si>
    <t>정 기 적 금</t>
  </si>
  <si>
    <t>외화예치금</t>
    <phoneticPr fontId="5" type="noConversion"/>
  </si>
  <si>
    <t>바</t>
    <phoneticPr fontId="5" type="noConversion"/>
  </si>
  <si>
    <t>장 학 적 금</t>
  </si>
  <si>
    <t>사</t>
    <phoneticPr fontId="5" type="noConversion"/>
  </si>
  <si>
    <t>자 유 적 립 적 금</t>
  </si>
  <si>
    <t>Ⅱ.</t>
  </si>
  <si>
    <t>단기매매증권</t>
    <phoneticPr fontId="5" type="noConversion"/>
  </si>
  <si>
    <t>아</t>
    <phoneticPr fontId="5" type="noConversion"/>
  </si>
  <si>
    <t>농어가목돈마련저축</t>
  </si>
  <si>
    <t>단기매매국채</t>
    <phoneticPr fontId="5" type="noConversion"/>
  </si>
  <si>
    <t>자</t>
    <phoneticPr fontId="5" type="noConversion"/>
  </si>
  <si>
    <t>자 유 정 기 예 탁 금</t>
  </si>
  <si>
    <t>단기매매공사채</t>
    <phoneticPr fontId="5" type="noConversion"/>
  </si>
  <si>
    <t>차</t>
    <phoneticPr fontId="5" type="noConversion"/>
  </si>
  <si>
    <t>기 타 예 탁 금</t>
  </si>
  <si>
    <t>단기매매지방채</t>
    <phoneticPr fontId="5" type="noConversion"/>
  </si>
  <si>
    <t>단기매매금융채</t>
    <phoneticPr fontId="5" type="noConversion"/>
  </si>
  <si>
    <t>차 입 금</t>
  </si>
  <si>
    <t>단기매매회사채</t>
    <phoneticPr fontId="5" type="noConversion"/>
  </si>
  <si>
    <t>상호금융자금차입금</t>
  </si>
  <si>
    <t>단기매매채권형수익형증권</t>
    <phoneticPr fontId="5" type="noConversion"/>
  </si>
  <si>
    <t>(현재가치할인차금)</t>
  </si>
  <si>
    <t>단기매매혼합형수익증권</t>
    <phoneticPr fontId="5" type="noConversion"/>
  </si>
  <si>
    <t>단기매매기업어음</t>
    <phoneticPr fontId="5" type="noConversion"/>
  </si>
  <si>
    <t>기타단기매매증권</t>
    <phoneticPr fontId="5" type="noConversion"/>
  </si>
  <si>
    <t>Ⅲ.</t>
  </si>
  <si>
    <t>보험일반차입금</t>
    <phoneticPr fontId="5" type="noConversion"/>
  </si>
  <si>
    <t>매도가능국채</t>
    <phoneticPr fontId="5" type="noConversion"/>
  </si>
  <si>
    <t>기 타 부 채</t>
  </si>
  <si>
    <t>매도가능공사채</t>
    <phoneticPr fontId="5" type="noConversion"/>
  </si>
  <si>
    <t>매도가능지방채</t>
    <phoneticPr fontId="5" type="noConversion"/>
  </si>
  <si>
    <t>매도가능금융채</t>
    <phoneticPr fontId="5" type="noConversion"/>
  </si>
  <si>
    <t>매도가능회사채</t>
    <phoneticPr fontId="5" type="noConversion"/>
  </si>
  <si>
    <t>매도가능채권형수익증권</t>
    <phoneticPr fontId="5" type="noConversion"/>
  </si>
  <si>
    <t>매도가능혼합형수익증권</t>
    <phoneticPr fontId="5" type="noConversion"/>
  </si>
  <si>
    <t>매도가능주식</t>
    <phoneticPr fontId="5" type="noConversion"/>
  </si>
  <si>
    <t>매도가능농금채</t>
    <phoneticPr fontId="5" type="noConversion"/>
  </si>
  <si>
    <t>매도가능기업어음</t>
    <phoneticPr fontId="5" type="noConversion"/>
  </si>
  <si>
    <t>기타매도가능증권</t>
    <phoneticPr fontId="5" type="noConversion"/>
  </si>
  <si>
    <t>Ⅳ.</t>
  </si>
  <si>
    <t>만기보유국채</t>
    <phoneticPr fontId="5" type="noConversion"/>
  </si>
  <si>
    <t>만기보유공사채</t>
    <phoneticPr fontId="5" type="noConversion"/>
  </si>
  <si>
    <t>만기보유지방채</t>
    <phoneticPr fontId="5" type="noConversion"/>
  </si>
  <si>
    <t>만기보유금융채</t>
    <phoneticPr fontId="5" type="noConversion"/>
  </si>
  <si>
    <t>(퇴 직 금  운 용 자 산)</t>
    <phoneticPr fontId="5" type="noConversion"/>
  </si>
  <si>
    <t>만기보유회사채</t>
    <phoneticPr fontId="5" type="noConversion"/>
  </si>
  <si>
    <t>만기보유채권형수익증권</t>
    <phoneticPr fontId="5" type="noConversion"/>
  </si>
  <si>
    <t>신용기프트카드충전액</t>
    <phoneticPr fontId="5" type="noConversion"/>
  </si>
  <si>
    <t>만기보유혼합형수익증권</t>
    <phoneticPr fontId="5" type="noConversion"/>
  </si>
  <si>
    <t>기타만기보유증권</t>
    <phoneticPr fontId="5" type="noConversion"/>
  </si>
  <si>
    <t>미지급외국환채무</t>
    <phoneticPr fontId="5" type="noConversion"/>
  </si>
  <si>
    <t>만기보유농금채</t>
    <phoneticPr fontId="5" type="noConversion"/>
  </si>
  <si>
    <t>상호금융예금자보호기금채권</t>
    <phoneticPr fontId="5" type="noConversion"/>
  </si>
  <si>
    <t>첨가매입국공채</t>
    <phoneticPr fontId="5" type="noConversion"/>
  </si>
  <si>
    <t>잡 부 채</t>
  </si>
  <si>
    <t>만기보유기업어음</t>
    <phoneticPr fontId="5" type="noConversion"/>
  </si>
  <si>
    <t>보험대리자금</t>
    <phoneticPr fontId="5" type="noConversion"/>
  </si>
  <si>
    <t>지분법적용투자주식</t>
    <phoneticPr fontId="5" type="noConversion"/>
  </si>
  <si>
    <t>이연법인세부채</t>
    <phoneticPr fontId="5" type="noConversion"/>
  </si>
  <si>
    <t>Ⅵ.</t>
  </si>
  <si>
    <t>대 출 채 권</t>
  </si>
  <si>
    <t>비신용사업자금차월</t>
  </si>
  <si>
    <t>비 신 용 사 업 계 정</t>
  </si>
  <si>
    <t>부 채 합 계</t>
  </si>
  <si>
    <t>일 반 대 출 금</t>
  </si>
  <si>
    <t>자 립 예 탁 금 대 출 금</t>
  </si>
  <si>
    <t>종 합 통 장 대 출 금</t>
  </si>
  <si>
    <t>적 금 관 계 대 출 금</t>
  </si>
  <si>
    <t>가 입 금</t>
  </si>
  <si>
    <t>농어가목돈마련저축대출금</t>
  </si>
  <si>
    <t>바</t>
    <phoneticPr fontId="5" type="noConversion"/>
  </si>
  <si>
    <t>상호금융단기농사대출금</t>
  </si>
  <si>
    <t>Ⅱ.</t>
    <phoneticPr fontId="5" type="noConversion"/>
  </si>
  <si>
    <t>자   본   잉   여   금</t>
    <phoneticPr fontId="5" type="noConversion"/>
  </si>
  <si>
    <t>상호금융중기대출금</t>
  </si>
  <si>
    <t>아</t>
    <phoneticPr fontId="5" type="noConversion"/>
  </si>
  <si>
    <t>상호금융특별장기대출금</t>
  </si>
  <si>
    <t xml:space="preserve">  가.</t>
    <phoneticPr fontId="5" type="noConversion"/>
  </si>
  <si>
    <t>저리대체자금대출금</t>
  </si>
  <si>
    <t xml:space="preserve">  나.</t>
    <phoneticPr fontId="5" type="noConversion"/>
  </si>
  <si>
    <t>농업자금우대대출금</t>
  </si>
  <si>
    <t>카</t>
    <phoneticPr fontId="5" type="noConversion"/>
  </si>
  <si>
    <t>상 호 급 부 금</t>
    <phoneticPr fontId="5" type="noConversion"/>
  </si>
  <si>
    <t>타</t>
    <phoneticPr fontId="5" type="noConversion"/>
  </si>
  <si>
    <t>상호금융지역발전대출금</t>
  </si>
  <si>
    <t>파</t>
    <phoneticPr fontId="5" type="noConversion"/>
  </si>
  <si>
    <t>할 인 어 음</t>
  </si>
  <si>
    <t>하</t>
    <phoneticPr fontId="5" type="noConversion"/>
  </si>
  <si>
    <t>사모사채</t>
    <phoneticPr fontId="5" type="noConversion"/>
  </si>
  <si>
    <t>단 기 농 사 대 출 금</t>
  </si>
  <si>
    <t>금융농업중기대출금</t>
  </si>
  <si>
    <t>다</t>
    <phoneticPr fontId="5" type="noConversion"/>
  </si>
  <si>
    <t>재 정 농 사 대 출 금</t>
  </si>
  <si>
    <t>재 평 가 잉 여 금</t>
    <phoneticPr fontId="5" type="noConversion"/>
  </si>
  <si>
    <t>재정농업중기대출금</t>
  </si>
  <si>
    <t>농 업 개 발 대 출 금</t>
  </si>
  <si>
    <t>국민투자기금대출금</t>
  </si>
  <si>
    <t>법정적립금</t>
    <phoneticPr fontId="5" type="noConversion"/>
  </si>
  <si>
    <t>축산발전기금대출금</t>
  </si>
  <si>
    <t>농 촌 주 택 대 출 금</t>
  </si>
  <si>
    <t>사  업  준  비  금</t>
    <phoneticPr fontId="5" type="noConversion"/>
  </si>
  <si>
    <t>원화표시차관대출금</t>
  </si>
  <si>
    <t xml:space="preserve">   나.</t>
    <phoneticPr fontId="2" type="noConversion"/>
  </si>
  <si>
    <t>사업활성화적립금</t>
    <phoneticPr fontId="5" type="noConversion"/>
  </si>
  <si>
    <t>세 은 차 관 대 출 금</t>
  </si>
  <si>
    <t>농가특별자금대출금</t>
  </si>
  <si>
    <t>경제사업활성화적립금</t>
    <phoneticPr fontId="5" type="noConversion"/>
  </si>
  <si>
    <t>농지구입자금대출금</t>
  </si>
  <si>
    <t>농어촌구조개선자금대출금</t>
  </si>
  <si>
    <t>금융축산경영자금대출금</t>
  </si>
  <si>
    <t>거</t>
    <phoneticPr fontId="5" type="noConversion"/>
  </si>
  <si>
    <t>재정축산경영자금대출금</t>
  </si>
  <si>
    <t>너</t>
    <phoneticPr fontId="5" type="noConversion"/>
  </si>
  <si>
    <t>기타재정시설자금대출금</t>
  </si>
  <si>
    <t>자 본 합 계</t>
    <phoneticPr fontId="5" type="noConversion"/>
  </si>
  <si>
    <t>더</t>
    <phoneticPr fontId="5" type="noConversion"/>
  </si>
  <si>
    <t>기타재정운전자금대출금</t>
  </si>
  <si>
    <t>(보험대출대손충당금)</t>
    <phoneticPr fontId="5" type="noConversion"/>
  </si>
  <si>
    <t>Ⅶ.</t>
  </si>
  <si>
    <t>비유동 자 산</t>
    <phoneticPr fontId="5" type="noConversion"/>
  </si>
  <si>
    <t>투자자산</t>
    <phoneticPr fontId="5" type="noConversion"/>
  </si>
  <si>
    <t xml:space="preserve">유 형 자 산 </t>
  </si>
  <si>
    <t xml:space="preserve"> </t>
    <phoneticPr fontId="5" type="noConversion"/>
  </si>
  <si>
    <t>업무용토지</t>
    <phoneticPr fontId="5" type="noConversion"/>
  </si>
  <si>
    <t>(보 조 금)</t>
    <phoneticPr fontId="5" type="noConversion"/>
  </si>
  <si>
    <t>건 물</t>
  </si>
  <si>
    <t>(감 가 상 각 누 계 액)</t>
  </si>
  <si>
    <t>(보     조     금)</t>
    <phoneticPr fontId="5" type="noConversion"/>
  </si>
  <si>
    <t>임 차 점 포 시 설 물</t>
  </si>
  <si>
    <t>(감가상각누계액)</t>
  </si>
  <si>
    <t>업 무 용 동 산</t>
  </si>
  <si>
    <t>(보 조 금)</t>
  </si>
  <si>
    <t>무 형 자 산</t>
  </si>
  <si>
    <t xml:space="preserve">  라</t>
    <phoneticPr fontId="5" type="noConversion"/>
  </si>
  <si>
    <t>비 업 무 용 자 산</t>
  </si>
  <si>
    <t>Ⅷ.</t>
  </si>
  <si>
    <t>기 타 자 산</t>
  </si>
  <si>
    <t>대 리 예 수 예 치 금</t>
    <phoneticPr fontId="5" type="noConversion"/>
  </si>
  <si>
    <t>신용카드수탁취급계정</t>
    <phoneticPr fontId="5" type="noConversion"/>
  </si>
  <si>
    <t>보 증 금</t>
  </si>
  <si>
    <t>자 산 처 분 미 수 금</t>
  </si>
  <si>
    <t>부가가치세선급금</t>
  </si>
  <si>
    <t>기타의비유동자산</t>
    <phoneticPr fontId="5" type="noConversion"/>
  </si>
  <si>
    <t>타행간현송채권</t>
    <phoneticPr fontId="5" type="noConversion"/>
  </si>
  <si>
    <t>잡 자 산</t>
  </si>
  <si>
    <t>공탁금</t>
    <phoneticPr fontId="5" type="noConversion"/>
  </si>
  <si>
    <t>이연법인세자산</t>
    <phoneticPr fontId="5" type="noConversion"/>
  </si>
  <si>
    <t>Ⅸ</t>
    <phoneticPr fontId="5" type="noConversion"/>
  </si>
  <si>
    <t>비신용사업자금대월</t>
  </si>
  <si>
    <t>Ⅹ</t>
    <phoneticPr fontId="5" type="noConversion"/>
  </si>
  <si>
    <t>자 산 합 계</t>
    <phoneticPr fontId="5" type="noConversion"/>
  </si>
  <si>
    <t>차액</t>
    <phoneticPr fontId="5" type="noConversion"/>
  </si>
  <si>
    <t>일반회계신용사업계정
(플러스금액일경우)</t>
    <phoneticPr fontId="5" type="noConversion"/>
  </si>
  <si>
    <t>신용사업자산합계</t>
    <phoneticPr fontId="5" type="noConversion"/>
  </si>
  <si>
    <t>재  무  상  태  표</t>
    <phoneticPr fontId="5" type="noConversion"/>
  </si>
  <si>
    <t>(일반회계)</t>
    <phoneticPr fontId="5" type="noConversion"/>
  </si>
  <si>
    <t>(단위 : 원)</t>
    <phoneticPr fontId="5" type="noConversion"/>
  </si>
  <si>
    <t xml:space="preserve"> 자             산</t>
    <phoneticPr fontId="5" type="noConversion"/>
  </si>
  <si>
    <t>유 동 자 산</t>
  </si>
  <si>
    <t>유 동 부 채</t>
  </si>
  <si>
    <t>(1)</t>
    <phoneticPr fontId="5" type="noConversion"/>
  </si>
  <si>
    <t>당 좌 자 산</t>
  </si>
  <si>
    <t>예 치 금</t>
  </si>
  <si>
    <t>추 곡 수 매 선 수 금</t>
  </si>
  <si>
    <t>추 곡 수 매 선 금</t>
  </si>
  <si>
    <t>예수금</t>
    <phoneticPr fontId="5" type="noConversion"/>
  </si>
  <si>
    <t>위 촉 사 업 예 수 금</t>
  </si>
  <si>
    <t>수탁수매예수금</t>
    <phoneticPr fontId="5" type="noConversion"/>
  </si>
  <si>
    <t>자금수수계정</t>
    <phoneticPr fontId="5" type="noConversion"/>
  </si>
  <si>
    <t>잡부채</t>
    <phoneticPr fontId="5" type="noConversion"/>
  </si>
  <si>
    <t>공 제 사 업 채 무</t>
  </si>
  <si>
    <t>공 제 차 입 금</t>
  </si>
  <si>
    <t>단기매도가능증권</t>
    <phoneticPr fontId="5" type="noConversion"/>
  </si>
  <si>
    <t xml:space="preserve">공 제 예 수 금 </t>
  </si>
  <si>
    <t>기 타 의 당 좌 자 산</t>
  </si>
  <si>
    <t>공 제 료</t>
  </si>
  <si>
    <t>공 제 자 금</t>
  </si>
  <si>
    <t>농작물보험사업부채</t>
  </si>
  <si>
    <t>농작물보험예수금</t>
  </si>
  <si>
    <t>농 작 물 보 험 자 금</t>
  </si>
  <si>
    <t>비 유 동 부 채</t>
    <phoneticPr fontId="5" type="noConversion"/>
  </si>
  <si>
    <t>상 품</t>
  </si>
  <si>
    <t>장 기 차 입 금</t>
  </si>
  <si>
    <t>(차 입 금 대 충)</t>
    <phoneticPr fontId="5" type="noConversion"/>
  </si>
  <si>
    <t>생 장 물</t>
  </si>
  <si>
    <t>제 품</t>
  </si>
  <si>
    <t>공 동 사 업 기 금</t>
  </si>
  <si>
    <t>재 공 품</t>
  </si>
  <si>
    <t>헬 퍼 사 업 기 금</t>
  </si>
  <si>
    <t>가 공 재 료</t>
  </si>
  <si>
    <t>송아지생산안정자금</t>
  </si>
  <si>
    <t>젖소검정사업기금</t>
  </si>
  <si>
    <t>저 장 품</t>
  </si>
  <si>
    <t>유통손실보전자금</t>
  </si>
  <si>
    <t>재고자산사고미결산</t>
  </si>
  <si>
    <t>기 타 재 고 자 산</t>
  </si>
  <si>
    <t>생 물 자 산</t>
    <phoneticPr fontId="5" type="noConversion"/>
  </si>
  <si>
    <t>인수고정자산미지급금</t>
  </si>
  <si>
    <t>소비용생물자산</t>
    <phoneticPr fontId="5" type="noConversion"/>
  </si>
  <si>
    <t>이용고환원충당부채</t>
    <phoneticPr fontId="5" type="noConversion"/>
  </si>
  <si>
    <t>생산용생물자산</t>
    <phoneticPr fontId="5" type="noConversion"/>
  </si>
  <si>
    <t>이연법인세부채</t>
    <phoneticPr fontId="5" type="noConversion"/>
  </si>
  <si>
    <t>신용사업자금차월</t>
  </si>
  <si>
    <t>재공품</t>
    <phoneticPr fontId="5" type="noConversion"/>
  </si>
  <si>
    <t>신 용 사 업 계 정</t>
  </si>
  <si>
    <t>생물자산사고미결산</t>
    <phoneticPr fontId="5" type="noConversion"/>
  </si>
  <si>
    <t>공 제 사 업 자 산</t>
  </si>
  <si>
    <t>Ⅰ.</t>
    <phoneticPr fontId="5" type="noConversion"/>
  </si>
  <si>
    <t>농작물보험사업자산</t>
  </si>
  <si>
    <t>농작물보험미수금</t>
  </si>
  <si>
    <t>비유동자산</t>
    <phoneticPr fontId="5" type="noConversion"/>
  </si>
  <si>
    <t>(1)</t>
    <phoneticPr fontId="5" type="noConversion"/>
  </si>
  <si>
    <t>계통출자금</t>
    <phoneticPr fontId="5" type="noConversion"/>
  </si>
  <si>
    <t xml:space="preserve">  가.</t>
    <phoneticPr fontId="5" type="noConversion"/>
  </si>
  <si>
    <t>공 동 사 업 투 자 금</t>
  </si>
  <si>
    <t xml:space="preserve">  나.</t>
    <phoneticPr fontId="5" type="noConversion"/>
  </si>
  <si>
    <t>지분법적용투자주식</t>
    <phoneticPr fontId="5" type="noConversion"/>
  </si>
  <si>
    <t>만기보유증권</t>
    <phoneticPr fontId="5" type="noConversion"/>
  </si>
  <si>
    <t>Ⅲ.</t>
    <phoneticPr fontId="5" type="noConversion"/>
  </si>
  <si>
    <t>자  본  조  정</t>
    <phoneticPr fontId="5" type="noConversion"/>
  </si>
  <si>
    <t>장기대여금</t>
    <phoneticPr fontId="5" type="noConversion"/>
  </si>
  <si>
    <t>탈퇴지분선급금</t>
    <phoneticPr fontId="5" type="noConversion"/>
  </si>
  <si>
    <t>우선출자매입</t>
    <phoneticPr fontId="5" type="noConversion"/>
  </si>
  <si>
    <t>장기매도가능증권</t>
    <phoneticPr fontId="5" type="noConversion"/>
  </si>
  <si>
    <t>Ⅳ.</t>
    <phoneticPr fontId="5" type="noConversion"/>
  </si>
  <si>
    <t>기타포괄손익누계액</t>
    <phoneticPr fontId="5" type="noConversion"/>
  </si>
  <si>
    <t>비업무용자산</t>
    <phoneticPr fontId="5" type="noConversion"/>
  </si>
  <si>
    <t>매도가능증권평가이익</t>
    <phoneticPr fontId="5" type="noConversion"/>
  </si>
  <si>
    <t>퇴직연금운용초과자산</t>
    <phoneticPr fontId="5" type="noConversion"/>
  </si>
  <si>
    <t>(또는 매도가능증권평가손실)</t>
    <phoneticPr fontId="5" type="noConversion"/>
  </si>
  <si>
    <t>기타의투자자산</t>
    <phoneticPr fontId="5" type="noConversion"/>
  </si>
  <si>
    <t>지분법자본변동</t>
    <phoneticPr fontId="5" type="noConversion"/>
  </si>
  <si>
    <t>(2)</t>
    <phoneticPr fontId="5" type="noConversion"/>
  </si>
  <si>
    <t>(또는 부의지분법자본변동)</t>
    <phoneticPr fontId="5" type="noConversion"/>
  </si>
  <si>
    <t>재 평 가 잉 여 금</t>
    <phoneticPr fontId="5" type="noConversion"/>
  </si>
  <si>
    <t>Ⅴ.</t>
    <phoneticPr fontId="5" type="noConversion"/>
  </si>
  <si>
    <t>이   익   잉   여   금</t>
    <phoneticPr fontId="5" type="noConversion"/>
  </si>
  <si>
    <t>(유형자산손상차손누계액)</t>
    <phoneticPr fontId="5" type="noConversion"/>
  </si>
  <si>
    <t>(또는 결손금)</t>
    <phoneticPr fontId="5" type="noConversion"/>
  </si>
  <si>
    <t>(자산재평가손실누계액)</t>
    <phoneticPr fontId="5" type="noConversion"/>
  </si>
  <si>
    <t>법정적립금</t>
    <phoneticPr fontId="5" type="noConversion"/>
  </si>
  <si>
    <t>임의적립금</t>
    <phoneticPr fontId="5" type="noConversion"/>
  </si>
  <si>
    <t xml:space="preserve">  가.</t>
    <phoneticPr fontId="2" type="noConversion"/>
  </si>
  <si>
    <t>사  업  준  비  금</t>
    <phoneticPr fontId="5" type="noConversion"/>
  </si>
  <si>
    <t xml:space="preserve">  나.</t>
    <phoneticPr fontId="2" type="noConversion"/>
  </si>
  <si>
    <t>사업활성화적립금</t>
    <phoneticPr fontId="5" type="noConversion"/>
  </si>
  <si>
    <t xml:space="preserve">  다.</t>
    <phoneticPr fontId="2" type="noConversion"/>
  </si>
  <si>
    <t>유통손실보전적립금</t>
    <phoneticPr fontId="5" type="noConversion"/>
  </si>
  <si>
    <t xml:space="preserve">  라.</t>
    <phoneticPr fontId="2" type="noConversion"/>
  </si>
  <si>
    <t>경제사업활성화적립금</t>
    <phoneticPr fontId="5" type="noConversion"/>
  </si>
  <si>
    <t>미처분이익잉여금</t>
    <phoneticPr fontId="5" type="noConversion"/>
  </si>
  <si>
    <t>(또는 미처리결손금)</t>
    <phoneticPr fontId="5" type="noConversion"/>
  </si>
  <si>
    <t>(당기순이익)</t>
    <phoneticPr fontId="5" type="noConversion"/>
  </si>
  <si>
    <t>(또는 당기순손실)</t>
    <phoneticPr fontId="5" type="noConversion"/>
  </si>
  <si>
    <t>자 본 합 계</t>
    <phoneticPr fontId="5" type="noConversion"/>
  </si>
  <si>
    <t xml:space="preserve"> </t>
    <phoneticPr fontId="5" type="noConversion"/>
  </si>
  <si>
    <t>(3)</t>
    <phoneticPr fontId="5" type="noConversion"/>
  </si>
  <si>
    <t>(무형자산손상차손누계액)</t>
    <phoneticPr fontId="5" type="noConversion"/>
  </si>
  <si>
    <t>사 용 수 익 기  부 자 산</t>
    <phoneticPr fontId="5" type="noConversion"/>
  </si>
  <si>
    <t>임차권리금</t>
    <phoneticPr fontId="5" type="noConversion"/>
  </si>
  <si>
    <t>(4)</t>
    <phoneticPr fontId="5" type="noConversion"/>
  </si>
  <si>
    <t>기타비유동자산</t>
    <phoneticPr fontId="5" type="noConversion"/>
  </si>
  <si>
    <t>자산처분미수금</t>
    <phoneticPr fontId="5" type="noConversion"/>
  </si>
  <si>
    <t>보증금</t>
    <phoneticPr fontId="5" type="noConversion"/>
  </si>
  <si>
    <t>장기미수금</t>
    <phoneticPr fontId="5" type="noConversion"/>
  </si>
  <si>
    <t>(대손충당금)</t>
    <phoneticPr fontId="5" type="noConversion"/>
  </si>
  <si>
    <t>기타의비유동자산</t>
    <phoneticPr fontId="5" type="noConversion"/>
  </si>
  <si>
    <t>이연법인세자산</t>
    <phoneticPr fontId="5" type="noConversion"/>
  </si>
  <si>
    <t>신 용 사 업 자 금 대 월</t>
  </si>
  <si>
    <t>자 산 합 계</t>
    <phoneticPr fontId="5" type="noConversion"/>
  </si>
  <si>
    <t>부채와 자본 총계</t>
    <phoneticPr fontId="5" type="noConversion"/>
  </si>
  <si>
    <t>불일치금액</t>
    <phoneticPr fontId="5" type="noConversion"/>
  </si>
  <si>
    <t>신용회계비신용사업계정
(플러스금액일경우)</t>
    <phoneticPr fontId="5" type="noConversion"/>
  </si>
  <si>
    <t>(신용)수익합계</t>
    <phoneticPr fontId="5" type="noConversion"/>
  </si>
  <si>
    <t>(일반)수익합계</t>
    <phoneticPr fontId="5" type="noConversion"/>
  </si>
  <si>
    <t>(신용)비용합계</t>
    <phoneticPr fontId="5" type="noConversion"/>
  </si>
  <si>
    <t>일반사업자산합계</t>
    <phoneticPr fontId="5" type="noConversion"/>
  </si>
  <si>
    <t>(일반)비용합계</t>
    <phoneticPr fontId="5" type="noConversion"/>
  </si>
  <si>
    <t>당기순이익</t>
    <phoneticPr fontId="5" type="noConversion"/>
  </si>
  <si>
    <t>대변</t>
    <phoneticPr fontId="5" type="noConversion"/>
  </si>
  <si>
    <t>차변</t>
    <phoneticPr fontId="5" type="noConversion"/>
  </si>
  <si>
    <t>손    익    계    산    서</t>
    <phoneticPr fontId="5" type="noConversion"/>
  </si>
  <si>
    <t>(단위 : 원)</t>
    <phoneticPr fontId="5" type="noConversion"/>
  </si>
  <si>
    <t>구      분</t>
  </si>
  <si>
    <t xml:space="preserve">Ⅰ. </t>
    <phoneticPr fontId="5" type="noConversion"/>
  </si>
  <si>
    <t>영     업     수     익</t>
    <phoneticPr fontId="5" type="noConversion"/>
  </si>
  <si>
    <t>신용사업영업수익</t>
  </si>
  <si>
    <t xml:space="preserve">가 </t>
    <phoneticPr fontId="5" type="noConversion"/>
  </si>
  <si>
    <t>이 자 수 익</t>
  </si>
  <si>
    <t>예 치 금 이 자</t>
  </si>
  <si>
    <t>단기매매증권이자</t>
    <phoneticPr fontId="5" type="noConversion"/>
  </si>
  <si>
    <t>(구)투자유가증권이자</t>
    <phoneticPr fontId="5" type="noConversion"/>
  </si>
  <si>
    <t>대 출 금 이 자</t>
  </si>
  <si>
    <t>매도가능증권이자</t>
    <phoneticPr fontId="5" type="noConversion"/>
  </si>
  <si>
    <t>만기보유증권이자</t>
    <phoneticPr fontId="5" type="noConversion"/>
  </si>
  <si>
    <t>기 타 이 자 수  익</t>
  </si>
  <si>
    <t>나</t>
    <phoneticPr fontId="5" type="noConversion"/>
  </si>
  <si>
    <t>유가증권평가 및 처분이익</t>
    <phoneticPr fontId="5" type="noConversion"/>
  </si>
  <si>
    <t>단기매매증권평가이익</t>
    <phoneticPr fontId="5" type="noConversion"/>
  </si>
  <si>
    <t>단기매매증권처분이익</t>
    <phoneticPr fontId="5" type="noConversion"/>
  </si>
  <si>
    <t>매도가능증권처분이익</t>
    <phoneticPr fontId="5" type="noConversion"/>
  </si>
  <si>
    <t>만기보유증권처분이익</t>
    <phoneticPr fontId="5" type="noConversion"/>
  </si>
  <si>
    <t>(구)투자유가증권처분이익</t>
    <phoneticPr fontId="5" type="noConversion"/>
  </si>
  <si>
    <t>매도가능증권손상차손환입</t>
    <phoneticPr fontId="5" type="noConversion"/>
  </si>
  <si>
    <t>만기보유증권손상차손환입</t>
    <phoneticPr fontId="5" type="noConversion"/>
  </si>
  <si>
    <t>(구)투자유가증권감액손실환입</t>
    <phoneticPr fontId="5" type="noConversion"/>
  </si>
  <si>
    <t>다</t>
    <phoneticPr fontId="5" type="noConversion"/>
  </si>
  <si>
    <t>대출채권평가 및 처분이익</t>
    <phoneticPr fontId="5" type="noConversion"/>
  </si>
  <si>
    <t>대손충당금환입액</t>
    <phoneticPr fontId="5" type="noConversion"/>
  </si>
  <si>
    <t>대출채권매각이익</t>
    <phoneticPr fontId="5" type="noConversion"/>
  </si>
  <si>
    <t>라</t>
    <phoneticPr fontId="5" type="noConversion"/>
  </si>
  <si>
    <t>외환거래이익</t>
    <phoneticPr fontId="5" type="noConversion"/>
  </si>
  <si>
    <t>외화환산이익</t>
    <phoneticPr fontId="5" type="noConversion"/>
  </si>
  <si>
    <t>외환차익</t>
    <phoneticPr fontId="5" type="noConversion"/>
  </si>
  <si>
    <t>마</t>
    <phoneticPr fontId="5" type="noConversion"/>
  </si>
  <si>
    <t>수수료수익</t>
    <phoneticPr fontId="5" type="noConversion"/>
  </si>
  <si>
    <t>수입수수료</t>
    <phoneticPr fontId="5" type="noConversion"/>
  </si>
  <si>
    <t>전자금융수수료</t>
    <phoneticPr fontId="5" type="noConversion"/>
  </si>
  <si>
    <t>기타수입수수료</t>
    <phoneticPr fontId="5" type="noConversion"/>
  </si>
  <si>
    <t>바</t>
    <phoneticPr fontId="5" type="noConversion"/>
  </si>
  <si>
    <t>배당금수익</t>
    <phoneticPr fontId="5" type="noConversion"/>
  </si>
  <si>
    <t>사</t>
    <phoneticPr fontId="5" type="noConversion"/>
  </si>
  <si>
    <t>기타영업수익</t>
    <phoneticPr fontId="5" type="noConversion"/>
  </si>
  <si>
    <t>신탁예치금처분이익</t>
    <phoneticPr fontId="5" type="noConversion"/>
  </si>
  <si>
    <t>신탁예치금평가이익</t>
    <phoneticPr fontId="5" type="noConversion"/>
  </si>
  <si>
    <t>기타충당부채환입</t>
    <phoneticPr fontId="5" type="noConversion"/>
  </si>
  <si>
    <t>기타잡수익</t>
    <phoneticPr fontId="5" type="noConversion"/>
  </si>
  <si>
    <t>신용카드수탁취급수수료</t>
    <phoneticPr fontId="5" type="noConversion"/>
  </si>
  <si>
    <t>보험대리대출금이자</t>
    <phoneticPr fontId="5" type="noConversion"/>
  </si>
  <si>
    <t>(2)</t>
    <phoneticPr fontId="5" type="noConversion"/>
  </si>
  <si>
    <t>경제사업영업수익</t>
  </si>
  <si>
    <t>상 품 매 출 액</t>
  </si>
  <si>
    <t>생  물 자 산 매 출 액</t>
    <phoneticPr fontId="5" type="noConversion"/>
  </si>
  <si>
    <t>제 품 매 출 액</t>
  </si>
  <si>
    <t>수 탁 사 업 수 수 료</t>
  </si>
  <si>
    <t>창 고 매 출 액</t>
  </si>
  <si>
    <t>이 용 매 출 액</t>
  </si>
  <si>
    <t>운 송 매 출 액</t>
  </si>
  <si>
    <t>기 타 매 출 액</t>
  </si>
  <si>
    <t>수 수 료 수 익</t>
  </si>
  <si>
    <t>(3)</t>
    <phoneticPr fontId="5" type="noConversion"/>
  </si>
  <si>
    <t>공 제 사 업 영 업 수 익</t>
  </si>
  <si>
    <t>공 제 수 익</t>
  </si>
  <si>
    <t>(4)</t>
    <phoneticPr fontId="5" type="noConversion"/>
  </si>
  <si>
    <t>농작물보험사업영업수익</t>
    <phoneticPr fontId="5" type="noConversion"/>
  </si>
  <si>
    <t xml:space="preserve">농작물보험수익 </t>
    <phoneticPr fontId="5" type="noConversion"/>
  </si>
  <si>
    <t xml:space="preserve">Ⅱ.  </t>
    <phoneticPr fontId="5" type="noConversion"/>
  </si>
  <si>
    <t>영    업    비    용</t>
    <phoneticPr fontId="5" type="noConversion"/>
  </si>
  <si>
    <t>(1)</t>
    <phoneticPr fontId="5" type="noConversion"/>
  </si>
  <si>
    <t>신 용 사 업 영 업 비 용</t>
  </si>
  <si>
    <t>가</t>
    <phoneticPr fontId="5" type="noConversion"/>
  </si>
  <si>
    <t>이 자 비 용</t>
  </si>
  <si>
    <t>예 수 금 이 자</t>
  </si>
  <si>
    <t>차 입 금 이 자</t>
  </si>
  <si>
    <t>기 타 이 자 비 용</t>
  </si>
  <si>
    <t>나</t>
    <phoneticPr fontId="5" type="noConversion"/>
  </si>
  <si>
    <t>유가증권평가 및 처분손실</t>
    <phoneticPr fontId="5" type="noConversion"/>
  </si>
  <si>
    <t>단기매매증권평가손실</t>
    <phoneticPr fontId="5" type="noConversion"/>
  </si>
  <si>
    <t>단기매매증권처분손실</t>
    <phoneticPr fontId="5" type="noConversion"/>
  </si>
  <si>
    <t>매도가능증권처분손실</t>
    <phoneticPr fontId="5" type="noConversion"/>
  </si>
  <si>
    <t>만기보유증권처분손실</t>
    <phoneticPr fontId="5" type="noConversion"/>
  </si>
  <si>
    <t>(구)투자유가증권처분손실</t>
    <phoneticPr fontId="5" type="noConversion"/>
  </si>
  <si>
    <t>매도가능증권손상차손</t>
    <phoneticPr fontId="5" type="noConversion"/>
  </si>
  <si>
    <t>만기보유증권손상차손</t>
    <phoneticPr fontId="5" type="noConversion"/>
  </si>
  <si>
    <t xml:space="preserve">(구)투자유가증권감액손실 </t>
    <phoneticPr fontId="5" type="noConversion"/>
  </si>
  <si>
    <t>다</t>
    <phoneticPr fontId="5" type="noConversion"/>
  </si>
  <si>
    <t>대출채권평가 및 처분손실</t>
    <phoneticPr fontId="5" type="noConversion"/>
  </si>
  <si>
    <t xml:space="preserve">    </t>
    <phoneticPr fontId="5" type="noConversion"/>
  </si>
  <si>
    <t>대손상각비</t>
    <phoneticPr fontId="5" type="noConversion"/>
  </si>
  <si>
    <t>대출채권매각손실</t>
  </si>
  <si>
    <t>보험관련 대손상각비</t>
  </si>
  <si>
    <t>라</t>
    <phoneticPr fontId="5" type="noConversion"/>
  </si>
  <si>
    <t>외환거래손실</t>
    <phoneticPr fontId="5" type="noConversion"/>
  </si>
  <si>
    <t>외환환산손실</t>
    <phoneticPr fontId="5" type="noConversion"/>
  </si>
  <si>
    <t>외환차손</t>
    <phoneticPr fontId="5" type="noConversion"/>
  </si>
  <si>
    <t>마</t>
    <phoneticPr fontId="5" type="noConversion"/>
  </si>
  <si>
    <t>수수료비용</t>
    <phoneticPr fontId="5" type="noConversion"/>
  </si>
  <si>
    <t>지급수수료</t>
    <phoneticPr fontId="5" type="noConversion"/>
  </si>
  <si>
    <t>바</t>
    <phoneticPr fontId="5" type="noConversion"/>
  </si>
  <si>
    <t>기타영업비용</t>
    <phoneticPr fontId="5" type="noConversion"/>
  </si>
  <si>
    <t>기금출연금</t>
    <phoneticPr fontId="5" type="noConversion"/>
  </si>
  <si>
    <t>신탁예치금처분손실</t>
    <phoneticPr fontId="5" type="noConversion"/>
  </si>
  <si>
    <t>신탁예치금평가손실</t>
    <phoneticPr fontId="5" type="noConversion"/>
  </si>
  <si>
    <t>기타충당부채전입액</t>
    <phoneticPr fontId="5" type="noConversion"/>
  </si>
  <si>
    <t>기타잡비용</t>
    <phoneticPr fontId="5" type="noConversion"/>
  </si>
  <si>
    <t>신용카드수탁취급비용</t>
    <phoneticPr fontId="5" type="noConversion"/>
  </si>
  <si>
    <t>보험수탁취급비용</t>
    <phoneticPr fontId="5" type="noConversion"/>
  </si>
  <si>
    <t>정책보험비용</t>
    <phoneticPr fontId="5" type="noConversion"/>
  </si>
  <si>
    <t>(2)</t>
    <phoneticPr fontId="5" type="noConversion"/>
  </si>
  <si>
    <t>경 제 사 업 영 업 비 용</t>
  </si>
  <si>
    <t>상 품 매 출 원 가</t>
  </si>
  <si>
    <t>생물자산매출원가</t>
    <phoneticPr fontId="5" type="noConversion"/>
  </si>
  <si>
    <t>제 품 매 출 원 가</t>
  </si>
  <si>
    <t>수탁가공원가</t>
    <phoneticPr fontId="5" type="noConversion"/>
  </si>
  <si>
    <t>공 제 사 업 영 업 비 용</t>
  </si>
  <si>
    <t>공 제 비 용</t>
  </si>
  <si>
    <t>농작물보험 사 업 영 업 비 용</t>
    <phoneticPr fontId="5" type="noConversion"/>
  </si>
  <si>
    <t>농작물보험비용</t>
    <phoneticPr fontId="5" type="noConversion"/>
  </si>
  <si>
    <t xml:space="preserve">Ⅲ. </t>
    <phoneticPr fontId="5" type="noConversion"/>
  </si>
  <si>
    <t>판매비와관리비</t>
    <phoneticPr fontId="5" type="noConversion"/>
  </si>
  <si>
    <t xml:space="preserve">인 건 비 </t>
  </si>
  <si>
    <t>일반퇴직급여</t>
    <phoneticPr fontId="5" type="noConversion"/>
  </si>
  <si>
    <t>특별퇴직급여</t>
    <phoneticPr fontId="5" type="noConversion"/>
  </si>
  <si>
    <t>세 금 과 공 과</t>
  </si>
  <si>
    <t>전 산 비 용</t>
  </si>
  <si>
    <t>대 손 상 각 비</t>
  </si>
  <si>
    <t>감 가 상 각 비</t>
  </si>
  <si>
    <t>무 형 자 산 상 각 비</t>
  </si>
  <si>
    <t>판 매 경 비</t>
  </si>
  <si>
    <t>경 비</t>
  </si>
  <si>
    <t xml:space="preserve">Ⅳ. </t>
    <phoneticPr fontId="5" type="noConversion"/>
  </si>
  <si>
    <t>영     업     손     익</t>
    <phoneticPr fontId="5" type="noConversion"/>
  </si>
  <si>
    <t>교 육 지 원 사 업 수 익</t>
    <phoneticPr fontId="5" type="noConversion"/>
  </si>
  <si>
    <t xml:space="preserve">Ⅵ. </t>
    <phoneticPr fontId="5" type="noConversion"/>
  </si>
  <si>
    <t>교 육 지 원 사 업 비 용</t>
    <phoneticPr fontId="5" type="noConversion"/>
  </si>
  <si>
    <t>영농지원사업비</t>
    <phoneticPr fontId="2" type="noConversion"/>
  </si>
  <si>
    <t>영농지도사업비</t>
    <phoneticPr fontId="2" type="noConversion"/>
  </si>
  <si>
    <t>생활지도사업비</t>
    <phoneticPr fontId="2" type="noConversion"/>
  </si>
  <si>
    <t>교육사업비</t>
    <phoneticPr fontId="2" type="noConversion"/>
  </si>
  <si>
    <t>홍보선전사업비</t>
    <phoneticPr fontId="2" type="noConversion"/>
  </si>
  <si>
    <t>조사연구사업비</t>
    <phoneticPr fontId="2" type="noConversion"/>
  </si>
  <si>
    <t>복지지원사업비</t>
    <phoneticPr fontId="2" type="noConversion"/>
  </si>
  <si>
    <t>Ⅶ.</t>
    <phoneticPr fontId="5" type="noConversion"/>
  </si>
  <si>
    <t>영   업   외   수   익</t>
    <phoneticPr fontId="5" type="noConversion"/>
  </si>
  <si>
    <t>이 자 수 익(일반)</t>
    <phoneticPr fontId="5" type="noConversion"/>
  </si>
  <si>
    <t>배 당 금 수 익</t>
  </si>
  <si>
    <t>임 대 료</t>
  </si>
  <si>
    <t>단기매매증권처분이익(일반)</t>
    <phoneticPr fontId="5" type="noConversion"/>
  </si>
  <si>
    <t>단기매매증권평가이익(일반)</t>
    <phoneticPr fontId="5" type="noConversion"/>
  </si>
  <si>
    <t>외 환 차 익(일반)</t>
    <phoneticPr fontId="5" type="noConversion"/>
  </si>
  <si>
    <t>외 화 환 산 이 익(일반)</t>
    <phoneticPr fontId="5" type="noConversion"/>
  </si>
  <si>
    <t>지 분 법 이 익</t>
    <phoneticPr fontId="5" type="noConversion"/>
  </si>
  <si>
    <t>(구)투자유가증권처분이익(일반)</t>
    <phoneticPr fontId="5" type="noConversion"/>
  </si>
  <si>
    <t>(구)투자유가증권감액손실환입(일반)</t>
    <phoneticPr fontId="5" type="noConversion"/>
  </si>
  <si>
    <t>비업무용자산처분이익</t>
  </si>
  <si>
    <t>유 형 자 산 처 분 이 익</t>
  </si>
  <si>
    <t>퇴 직 금 운 용 자 산 이 익</t>
    <phoneticPr fontId="5" type="noConversion"/>
  </si>
  <si>
    <t>판 매 장 려 금</t>
  </si>
  <si>
    <t>카 드 사 업 수 익(일반)</t>
    <phoneticPr fontId="5" type="noConversion"/>
  </si>
  <si>
    <t>보 조 금 수 익</t>
  </si>
  <si>
    <t>위 약 배 상 금 수 익</t>
  </si>
  <si>
    <t>상 각 채 권 추 심 이 익</t>
  </si>
  <si>
    <t>대 손 충 당 금 환 입(일반)</t>
    <phoneticPr fontId="5" type="noConversion"/>
  </si>
  <si>
    <t>원가차익</t>
    <phoneticPr fontId="5" type="noConversion"/>
  </si>
  <si>
    <t>전기오류수정이익</t>
    <phoneticPr fontId="5" type="noConversion"/>
  </si>
  <si>
    <t>일반사업채권매각이익</t>
    <phoneticPr fontId="5" type="noConversion"/>
  </si>
  <si>
    <t>자산손상차손환입액</t>
    <phoneticPr fontId="5" type="noConversion"/>
  </si>
  <si>
    <t>매도가능증권손상차손환입(일반)</t>
    <phoneticPr fontId="5" type="noConversion"/>
  </si>
  <si>
    <t>만기보유증권손상차손환입(일반)</t>
    <phoneticPr fontId="5" type="noConversion"/>
  </si>
  <si>
    <t>매도가능증권처분이익(일반)</t>
    <phoneticPr fontId="5" type="noConversion"/>
  </si>
  <si>
    <t>만기보유증권처분이익(일반)</t>
    <phoneticPr fontId="5" type="noConversion"/>
  </si>
  <si>
    <t>지분법적용투자주식처분이익</t>
    <phoneticPr fontId="5" type="noConversion"/>
  </si>
  <si>
    <t>지분법적용투자주식손상차손환입</t>
    <phoneticPr fontId="5" type="noConversion"/>
  </si>
  <si>
    <t>상각채권매각이익</t>
    <phoneticPr fontId="5" type="noConversion"/>
  </si>
  <si>
    <t>자산수증이익</t>
    <phoneticPr fontId="5" type="noConversion"/>
  </si>
  <si>
    <t>채무면제이익</t>
    <phoneticPr fontId="5" type="noConversion"/>
  </si>
  <si>
    <t>보험금수익</t>
    <phoneticPr fontId="5" type="noConversion"/>
  </si>
  <si>
    <t>자산재평가손실환입</t>
    <phoneticPr fontId="5" type="noConversion"/>
  </si>
  <si>
    <t>공동사업배분수익</t>
    <phoneticPr fontId="5" type="noConversion"/>
  </si>
  <si>
    <t>기타영업외수익</t>
    <phoneticPr fontId="5" type="noConversion"/>
  </si>
  <si>
    <t>Ⅷ.</t>
    <phoneticPr fontId="5" type="noConversion"/>
  </si>
  <si>
    <t>영   업   외   비   용</t>
    <phoneticPr fontId="5" type="noConversion"/>
  </si>
  <si>
    <t>이   자   비   용(일반)</t>
    <phoneticPr fontId="5" type="noConversion"/>
  </si>
  <si>
    <t>단기매매증권처분손실(일반)</t>
    <phoneticPr fontId="5" type="noConversion"/>
  </si>
  <si>
    <t>단기매매증권평가손실(일반)</t>
    <phoneticPr fontId="5" type="noConversion"/>
  </si>
  <si>
    <t>외   환   차   손(일반)</t>
    <phoneticPr fontId="5" type="noConversion"/>
  </si>
  <si>
    <t>외 화 환 산 손 실(일반)</t>
    <phoneticPr fontId="5" type="noConversion"/>
  </si>
  <si>
    <t>지 분 법 손 실</t>
    <phoneticPr fontId="5" type="noConversion"/>
  </si>
  <si>
    <t xml:space="preserve">(구)투자유가증권감액손실(일반) </t>
    <phoneticPr fontId="5" type="noConversion"/>
  </si>
  <si>
    <t>(구)투자유가증권처분손실(일반)</t>
    <phoneticPr fontId="5" type="noConversion"/>
  </si>
  <si>
    <t>비업무용자산처분손실</t>
  </si>
  <si>
    <t>유 형 자 산 처 분 손 실</t>
  </si>
  <si>
    <t xml:space="preserve">퇴 직 금 운 용 자 산 손 실 </t>
    <phoneticPr fontId="5" type="noConversion"/>
  </si>
  <si>
    <t>카 드 사 업 비 용(일반)</t>
    <phoneticPr fontId="5" type="noConversion"/>
  </si>
  <si>
    <t>기타의대손상각비</t>
  </si>
  <si>
    <t>재고자산감모손실</t>
  </si>
  <si>
    <t>유 입 물 건 관 리 비</t>
  </si>
  <si>
    <t>원 가 차 손</t>
  </si>
  <si>
    <t>전기오류수정손실</t>
    <phoneticPr fontId="5" type="noConversion"/>
  </si>
  <si>
    <t xml:space="preserve">매도가능증권손상차손(일반) </t>
    <phoneticPr fontId="5" type="noConversion"/>
  </si>
  <si>
    <t xml:space="preserve">만기보유증권손상차손(일반) </t>
    <phoneticPr fontId="5" type="noConversion"/>
  </si>
  <si>
    <t>기부금</t>
    <phoneticPr fontId="5" type="noConversion"/>
  </si>
  <si>
    <t>일반사업채권매각손실</t>
    <phoneticPr fontId="5" type="noConversion"/>
  </si>
  <si>
    <t>매도가능증권처분손실(일반)</t>
    <phoneticPr fontId="5" type="noConversion"/>
  </si>
  <si>
    <t xml:space="preserve">자산손상차손 </t>
    <phoneticPr fontId="5" type="noConversion"/>
  </si>
  <si>
    <t>만기보유증권처분손실(일반)</t>
    <phoneticPr fontId="5" type="noConversion"/>
  </si>
  <si>
    <t>지분법적용투자주식처분손실</t>
    <phoneticPr fontId="5" type="noConversion"/>
  </si>
  <si>
    <t xml:space="preserve">지분법적용투자주식손상차손 </t>
    <phoneticPr fontId="5" type="noConversion"/>
  </si>
  <si>
    <t>재해손실</t>
    <phoneticPr fontId="5" type="noConversion"/>
  </si>
  <si>
    <t>자산재평가손실</t>
    <phoneticPr fontId="5" type="noConversion"/>
  </si>
  <si>
    <t>공동사업배분비용</t>
    <phoneticPr fontId="5" type="noConversion"/>
  </si>
  <si>
    <t>기 타 영 업 외 비 용</t>
  </si>
  <si>
    <t>Ⅸ.</t>
    <phoneticPr fontId="5" type="noConversion"/>
  </si>
  <si>
    <t>법인세비용차감전계속사업손익</t>
    <phoneticPr fontId="5" type="noConversion"/>
  </si>
  <si>
    <t>Ⅹ.</t>
    <phoneticPr fontId="5" type="noConversion"/>
  </si>
  <si>
    <t>계속사업손익법인세비용</t>
    <phoneticPr fontId="5" type="noConversion"/>
  </si>
  <si>
    <t>ⅩⅠ.</t>
    <phoneticPr fontId="5" type="noConversion"/>
  </si>
  <si>
    <t>계    속    사    업    손    익</t>
    <phoneticPr fontId="5" type="noConversion"/>
  </si>
  <si>
    <t>ⅩⅡ.</t>
    <phoneticPr fontId="5" type="noConversion"/>
  </si>
  <si>
    <t>중    단    사    업    손    익</t>
    <phoneticPr fontId="5" type="noConversion"/>
  </si>
  <si>
    <t>(법인세효과:             원)</t>
    <phoneticPr fontId="5" type="noConversion"/>
  </si>
  <si>
    <t>ⅩⅢ.</t>
    <phoneticPr fontId="5" type="noConversion"/>
  </si>
  <si>
    <t>당  기  순  손  익</t>
    <phoneticPr fontId="5" type="noConversion"/>
  </si>
  <si>
    <t>ⅩⅣ.</t>
    <phoneticPr fontId="5" type="noConversion"/>
  </si>
  <si>
    <t>주    당    손    익</t>
    <phoneticPr fontId="5" type="noConversion"/>
  </si>
  <si>
    <t>기본주당계속사업손익</t>
    <phoneticPr fontId="5" type="noConversion"/>
  </si>
  <si>
    <t>기본주당순손익</t>
    <phoneticPr fontId="5" type="noConversion"/>
  </si>
  <si>
    <t>손    익    계    산    서</t>
    <phoneticPr fontId="5" type="noConversion"/>
  </si>
  <si>
    <t>(신용회계)</t>
    <phoneticPr fontId="5" type="noConversion"/>
  </si>
  <si>
    <t>(단위 : 원)</t>
    <phoneticPr fontId="5" type="noConversion"/>
  </si>
  <si>
    <t>구        분</t>
  </si>
  <si>
    <t>Ⅰ.</t>
    <phoneticPr fontId="5" type="noConversion"/>
  </si>
  <si>
    <t>영 업 수 익</t>
  </si>
  <si>
    <t>(구)투자유가증권이자</t>
    <phoneticPr fontId="5" type="noConversion"/>
  </si>
  <si>
    <t>대출금이자</t>
    <phoneticPr fontId="5" type="noConversion"/>
  </si>
  <si>
    <t>기 타 이 자 수 익</t>
  </si>
  <si>
    <t>일반사업자금이자수익</t>
    <phoneticPr fontId="5" type="noConversion"/>
  </si>
  <si>
    <t>단기매매증권평가이익</t>
    <phoneticPr fontId="5" type="noConversion"/>
  </si>
  <si>
    <t>단기매매증권처분이익</t>
    <phoneticPr fontId="5" type="noConversion"/>
  </si>
  <si>
    <t>매도가능증권처분이익</t>
    <phoneticPr fontId="5" type="noConversion"/>
  </si>
  <si>
    <t>만기보유증권처분이익</t>
    <phoneticPr fontId="5" type="noConversion"/>
  </si>
  <si>
    <t>(구)투자유가증권처분이익</t>
    <phoneticPr fontId="5" type="noConversion"/>
  </si>
  <si>
    <t>매도가능증권손상차손환입</t>
    <phoneticPr fontId="5" type="noConversion"/>
  </si>
  <si>
    <t>만기보유증권손상차손환입</t>
    <phoneticPr fontId="5" type="noConversion"/>
  </si>
  <si>
    <t>(구)투자유가증권감액손실환입</t>
    <phoneticPr fontId="5" type="noConversion"/>
  </si>
  <si>
    <t>(3)</t>
    <phoneticPr fontId="5" type="noConversion"/>
  </si>
  <si>
    <t>대출채권평가 및 처분이익</t>
    <phoneticPr fontId="5" type="noConversion"/>
  </si>
  <si>
    <t>외환거래이익</t>
    <phoneticPr fontId="5" type="noConversion"/>
  </si>
  <si>
    <t>외화환산이익</t>
    <phoneticPr fontId="5" type="noConversion"/>
  </si>
  <si>
    <t>(5)</t>
    <phoneticPr fontId="5" type="noConversion"/>
  </si>
  <si>
    <t>전자금융수수료</t>
    <phoneticPr fontId="5" type="noConversion"/>
  </si>
  <si>
    <t>기타수입수수료</t>
    <phoneticPr fontId="5" type="noConversion"/>
  </si>
  <si>
    <t>(6)</t>
    <phoneticPr fontId="5" type="noConversion"/>
  </si>
  <si>
    <t>배당금수익</t>
    <phoneticPr fontId="5" type="noConversion"/>
  </si>
  <si>
    <t>(7)</t>
    <phoneticPr fontId="5" type="noConversion"/>
  </si>
  <si>
    <t>기타영업수익</t>
    <phoneticPr fontId="5" type="noConversion"/>
  </si>
  <si>
    <t>신탁예치금처분이익</t>
    <phoneticPr fontId="5" type="noConversion"/>
  </si>
  <si>
    <t>신탁예치금평가이익</t>
    <phoneticPr fontId="5" type="noConversion"/>
  </si>
  <si>
    <t>기타충당부채환입</t>
    <phoneticPr fontId="5" type="noConversion"/>
  </si>
  <si>
    <t>기타잡수익</t>
    <phoneticPr fontId="5" type="noConversion"/>
  </si>
  <si>
    <t>신용카드수탁취급수수료</t>
    <phoneticPr fontId="5" type="noConversion"/>
  </si>
  <si>
    <t>(8)</t>
    <phoneticPr fontId="5" type="noConversion"/>
  </si>
  <si>
    <t>보험대리대출금이자</t>
    <phoneticPr fontId="5" type="noConversion"/>
  </si>
  <si>
    <t>영 업 비 용</t>
  </si>
  <si>
    <t>(1)</t>
    <phoneticPr fontId="5" type="noConversion"/>
  </si>
  <si>
    <t>일반사업자금이자비용</t>
    <phoneticPr fontId="5" type="noConversion"/>
  </si>
  <si>
    <t>(2)</t>
    <phoneticPr fontId="5" type="noConversion"/>
  </si>
  <si>
    <t>유가증권평가 및 처분손실</t>
    <phoneticPr fontId="5" type="noConversion"/>
  </si>
  <si>
    <t>단기매매증권평가손실</t>
    <phoneticPr fontId="5" type="noConversion"/>
  </si>
  <si>
    <t>단기매매증권처분손실</t>
    <phoneticPr fontId="5" type="noConversion"/>
  </si>
  <si>
    <t>매도가능증권처분손실</t>
    <phoneticPr fontId="5" type="noConversion"/>
  </si>
  <si>
    <t>만기보유증권처분손실</t>
    <phoneticPr fontId="5" type="noConversion"/>
  </si>
  <si>
    <r>
      <t>(구</t>
    </r>
    <r>
      <rPr>
        <sz val="10"/>
        <color theme="1"/>
        <rFont val="돋움"/>
        <family val="3"/>
        <charset val="129"/>
      </rPr>
      <t>)투자유가증권처분손실</t>
    </r>
    <phoneticPr fontId="5" type="noConversion"/>
  </si>
  <si>
    <t xml:space="preserve">매도가능증권손상차손 </t>
    <phoneticPr fontId="5" type="noConversion"/>
  </si>
  <si>
    <t>만기보유증권손상차손</t>
    <phoneticPr fontId="5" type="noConversion"/>
  </si>
  <si>
    <t xml:space="preserve">(구)투자유가증권감액손실 </t>
    <phoneticPr fontId="5" type="noConversion"/>
  </si>
  <si>
    <t>대출채권평가 및 처분손실</t>
    <phoneticPr fontId="5" type="noConversion"/>
  </si>
  <si>
    <t>대손상각비</t>
    <phoneticPr fontId="5" type="noConversion"/>
  </si>
  <si>
    <t>대출채권매각손실</t>
    <phoneticPr fontId="5" type="noConversion"/>
  </si>
  <si>
    <t>보험관련 대손상각비</t>
    <phoneticPr fontId="5" type="noConversion"/>
  </si>
  <si>
    <t>외환거래손실</t>
    <phoneticPr fontId="5" type="noConversion"/>
  </si>
  <si>
    <t>외화환산손실</t>
    <phoneticPr fontId="5" type="noConversion"/>
  </si>
  <si>
    <t>외환차손</t>
    <phoneticPr fontId="5" type="noConversion"/>
  </si>
  <si>
    <t>수수료비용</t>
    <phoneticPr fontId="5" type="noConversion"/>
  </si>
  <si>
    <t>지급수수료</t>
    <phoneticPr fontId="5" type="noConversion"/>
  </si>
  <si>
    <t>기타영업비용</t>
    <phoneticPr fontId="5" type="noConversion"/>
  </si>
  <si>
    <t>기금출연금</t>
    <phoneticPr fontId="5" type="noConversion"/>
  </si>
  <si>
    <t>신탁예치금처분손실</t>
    <phoneticPr fontId="5" type="noConversion"/>
  </si>
  <si>
    <t>신탁예치금평가손실</t>
    <phoneticPr fontId="5" type="noConversion"/>
  </si>
  <si>
    <t>기타충당부채전입액</t>
    <phoneticPr fontId="5" type="noConversion"/>
  </si>
  <si>
    <t>기타잡비용</t>
    <phoneticPr fontId="5" type="noConversion"/>
  </si>
  <si>
    <t>신용카드수탁취급비용</t>
    <phoneticPr fontId="5" type="noConversion"/>
  </si>
  <si>
    <t>보험수탁취급비용</t>
    <phoneticPr fontId="5" type="noConversion"/>
  </si>
  <si>
    <t>정책보험비용</t>
    <phoneticPr fontId="5" type="noConversion"/>
  </si>
  <si>
    <t>(7)</t>
    <phoneticPr fontId="5" type="noConversion"/>
  </si>
  <si>
    <t>판 매 비 와 관 리 비</t>
  </si>
  <si>
    <t>일반퇴직급여</t>
    <phoneticPr fontId="5" type="noConversion"/>
  </si>
  <si>
    <t>특별퇴직급여</t>
    <phoneticPr fontId="5" type="noConversion"/>
  </si>
  <si>
    <t>전산비용</t>
  </si>
  <si>
    <t>감가상각비</t>
  </si>
  <si>
    <t>무형자산상각비</t>
  </si>
  <si>
    <t>공통관리비분담비용</t>
  </si>
  <si>
    <t>인건비성분담비용</t>
  </si>
  <si>
    <t>물건비성분담비용</t>
  </si>
  <si>
    <t>Ⅳ.</t>
    <phoneticPr fontId="5" type="noConversion"/>
  </si>
  <si>
    <t>영업손익</t>
    <phoneticPr fontId="5" type="noConversion"/>
  </si>
  <si>
    <t>Ⅴ.</t>
    <phoneticPr fontId="5" type="noConversion"/>
  </si>
  <si>
    <t>영 업 외 수 익</t>
  </si>
  <si>
    <t>유형자산처분이익</t>
  </si>
  <si>
    <t>지 분 법 이 익</t>
    <phoneticPr fontId="5" type="noConversion"/>
  </si>
  <si>
    <t>보조금수익</t>
    <phoneticPr fontId="5" type="noConversion"/>
  </si>
  <si>
    <t>퇴직금운용자산이익</t>
    <phoneticPr fontId="5" type="noConversion"/>
  </si>
  <si>
    <t>상각채권추심익</t>
    <phoneticPr fontId="5" type="noConversion"/>
  </si>
  <si>
    <t>전기오류수정이익</t>
    <phoneticPr fontId="5" type="noConversion"/>
  </si>
  <si>
    <t>내부수익</t>
    <phoneticPr fontId="5" type="noConversion"/>
  </si>
  <si>
    <t>자산손상차손환입액</t>
    <phoneticPr fontId="5" type="noConversion"/>
  </si>
  <si>
    <t>상각채권매각이익</t>
    <phoneticPr fontId="5" type="noConversion"/>
  </si>
  <si>
    <t>지분법적용투자주식처분이익</t>
    <phoneticPr fontId="5" type="noConversion"/>
  </si>
  <si>
    <t>지분법적용투자주식손상차손환입</t>
    <phoneticPr fontId="5" type="noConversion"/>
  </si>
  <si>
    <t>기타공통관리비배분수익</t>
    <phoneticPr fontId="5" type="noConversion"/>
  </si>
  <si>
    <t>자산수증이익</t>
    <phoneticPr fontId="5" type="noConversion"/>
  </si>
  <si>
    <t>채무면제이익</t>
    <phoneticPr fontId="5" type="noConversion"/>
  </si>
  <si>
    <t>보험금수익</t>
    <phoneticPr fontId="5" type="noConversion"/>
  </si>
  <si>
    <t>자산재평가손실환입</t>
    <phoneticPr fontId="5" type="noConversion"/>
  </si>
  <si>
    <t>기타영업외수익</t>
    <phoneticPr fontId="5" type="noConversion"/>
  </si>
  <si>
    <t>Ⅵ.</t>
    <phoneticPr fontId="5" type="noConversion"/>
  </si>
  <si>
    <t>영 업 외 비 용</t>
  </si>
  <si>
    <t>기 타 의 대 손 상 각 비</t>
  </si>
  <si>
    <t>퇴직금운용자산손실</t>
    <phoneticPr fontId="5" type="noConversion"/>
  </si>
  <si>
    <t>전기오류수정손실</t>
    <phoneticPr fontId="5" type="noConversion"/>
  </si>
  <si>
    <t xml:space="preserve">자산손상차손 </t>
    <phoneticPr fontId="5" type="noConversion"/>
  </si>
  <si>
    <t>내부비용</t>
    <phoneticPr fontId="5" type="noConversion"/>
  </si>
  <si>
    <t>지분법적용투자주식처분손실</t>
    <phoneticPr fontId="5" type="noConversion"/>
  </si>
  <si>
    <t xml:space="preserve">지분법적용투자주식손상차손 </t>
    <phoneticPr fontId="5" type="noConversion"/>
  </si>
  <si>
    <t>재해손실</t>
    <phoneticPr fontId="5" type="noConversion"/>
  </si>
  <si>
    <t>재평가평가손실</t>
    <phoneticPr fontId="5" type="noConversion"/>
  </si>
  <si>
    <t>기타영업외비용</t>
    <phoneticPr fontId="5" type="noConversion"/>
  </si>
  <si>
    <t>공통관리비분담비용</t>
    <phoneticPr fontId="5" type="noConversion"/>
  </si>
  <si>
    <t>기타분담비용</t>
    <phoneticPr fontId="5" type="noConversion"/>
  </si>
  <si>
    <t>교육지원사업전출</t>
    <phoneticPr fontId="5" type="noConversion"/>
  </si>
  <si>
    <t>Ⅸ.</t>
  </si>
  <si>
    <t>신용회계 법인세비용차감전계속사업손익</t>
    <phoneticPr fontId="5" type="noConversion"/>
  </si>
  <si>
    <t>Ⅹ.</t>
  </si>
  <si>
    <t>계속사업손익법인세비용</t>
    <phoneticPr fontId="5" type="noConversion"/>
  </si>
  <si>
    <t>ⅩI.</t>
    <phoneticPr fontId="5" type="noConversion"/>
  </si>
  <si>
    <t>신용사업회계계속사업손익</t>
    <phoneticPr fontId="5" type="noConversion"/>
  </si>
  <si>
    <t>ⅩⅡ.</t>
    <phoneticPr fontId="5" type="noConversion"/>
  </si>
  <si>
    <t>비신용사업회계계속사업손익</t>
    <phoneticPr fontId="5" type="noConversion"/>
  </si>
  <si>
    <t>ⅩⅢ.</t>
    <phoneticPr fontId="5" type="noConversion"/>
  </si>
  <si>
    <t>중단사업손익</t>
    <phoneticPr fontId="5" type="noConversion"/>
  </si>
  <si>
    <t>(법인세효과:        원)</t>
    <phoneticPr fontId="5" type="noConversion"/>
  </si>
  <si>
    <t>ⅩⅣ.</t>
    <phoneticPr fontId="5" type="noConversion"/>
  </si>
  <si>
    <t>당기순손익</t>
    <phoneticPr fontId="5" type="noConversion"/>
  </si>
  <si>
    <t>ⅩⅤ.</t>
    <phoneticPr fontId="5" type="noConversion"/>
  </si>
  <si>
    <t>주당 손익</t>
    <phoneticPr fontId="5" type="noConversion"/>
  </si>
  <si>
    <t>기본주당 계속사업손익</t>
    <phoneticPr fontId="5" type="noConversion"/>
  </si>
  <si>
    <t>기본주당 순손익</t>
    <phoneticPr fontId="5" type="noConversion"/>
  </si>
  <si>
    <t>손    익    계    산    서</t>
    <phoneticPr fontId="5" type="noConversion"/>
  </si>
  <si>
    <t>(일반회계)</t>
    <phoneticPr fontId="5" type="noConversion"/>
  </si>
  <si>
    <t>(단위 : 원)</t>
    <phoneticPr fontId="5" type="noConversion"/>
  </si>
  <si>
    <t>매 출 액</t>
  </si>
  <si>
    <t>생 물 자 산매 출 액</t>
    <phoneticPr fontId="5" type="noConversion"/>
  </si>
  <si>
    <t>농 작 물 보 험 수 익</t>
  </si>
  <si>
    <t>매 출 원 가</t>
  </si>
  <si>
    <t>생물자산 매 출 원 가</t>
    <phoneticPr fontId="5" type="noConversion"/>
  </si>
  <si>
    <t>수탁가공원가</t>
    <phoneticPr fontId="5" type="noConversion"/>
  </si>
  <si>
    <t>농 작 물 보 험 비 용</t>
  </si>
  <si>
    <t>매 출 총 손 익</t>
    <phoneticPr fontId="5" type="noConversion"/>
  </si>
  <si>
    <t>인 건 비</t>
  </si>
  <si>
    <t>일반퇴직급여</t>
    <phoneticPr fontId="5" type="noConversion"/>
  </si>
  <si>
    <t>특별퇴직급여</t>
    <phoneticPr fontId="5" type="noConversion"/>
  </si>
  <si>
    <t>공 통 관 리 비 배 분 수 익</t>
  </si>
  <si>
    <t>공통관리비배분수익</t>
  </si>
  <si>
    <t>영 업 손 익</t>
    <phoneticPr fontId="5" type="noConversion"/>
  </si>
  <si>
    <t>교 육 지 원 사 업 수 익</t>
  </si>
  <si>
    <t>교 육 지 원 사 업 비 용</t>
  </si>
  <si>
    <t>영농지원사업비</t>
    <phoneticPr fontId="2" type="noConversion"/>
  </si>
  <si>
    <t>영농지도사업비</t>
    <phoneticPr fontId="2" type="noConversion"/>
  </si>
  <si>
    <t>생활지도사업비</t>
    <phoneticPr fontId="2" type="noConversion"/>
  </si>
  <si>
    <t>교육사업비</t>
    <phoneticPr fontId="2" type="noConversion"/>
  </si>
  <si>
    <t>홍보선전사업비</t>
    <phoneticPr fontId="2" type="noConversion"/>
  </si>
  <si>
    <t>조사연구사업비</t>
    <phoneticPr fontId="2" type="noConversion"/>
  </si>
  <si>
    <t>복지지원사업비</t>
    <phoneticPr fontId="2" type="noConversion"/>
  </si>
  <si>
    <t>단기매매증권처분이익</t>
    <phoneticPr fontId="5" type="noConversion"/>
  </si>
  <si>
    <t>단기매매증권평가이익</t>
    <phoneticPr fontId="5" type="noConversion"/>
  </si>
  <si>
    <t>외 환 차 익</t>
  </si>
  <si>
    <t>외 환 환 산 이 익</t>
  </si>
  <si>
    <t>지 분 법 이 익</t>
    <phoneticPr fontId="5" type="noConversion"/>
  </si>
  <si>
    <t>지분법적용투자주식처분이익</t>
    <phoneticPr fontId="5" type="noConversion"/>
  </si>
  <si>
    <t>지분법적용투자주식손상차손환입</t>
    <phoneticPr fontId="5" type="noConversion"/>
  </si>
  <si>
    <t>(구)투자유가증권처분이익</t>
    <phoneticPr fontId="5" type="noConversion"/>
  </si>
  <si>
    <t>(구)투자유가증권감액손실환입</t>
    <phoneticPr fontId="5" type="noConversion"/>
  </si>
  <si>
    <t>비업무용자산처분이익</t>
    <phoneticPr fontId="5" type="noConversion"/>
  </si>
  <si>
    <t>유형자산처분이익</t>
    <phoneticPr fontId="5" type="noConversion"/>
  </si>
  <si>
    <t>퇴직금운용자산이익</t>
    <phoneticPr fontId="5" type="noConversion"/>
  </si>
  <si>
    <t>판매장려금</t>
    <phoneticPr fontId="5" type="noConversion"/>
  </si>
  <si>
    <t>카드사업수익</t>
    <phoneticPr fontId="5" type="noConversion"/>
  </si>
  <si>
    <t>보조금수익</t>
    <phoneticPr fontId="5" type="noConversion"/>
  </si>
  <si>
    <t>위약배상금수익</t>
    <phoneticPr fontId="5" type="noConversion"/>
  </si>
  <si>
    <t>상각채권추심익</t>
    <phoneticPr fontId="5" type="noConversion"/>
  </si>
  <si>
    <t>대손충당금환입</t>
    <phoneticPr fontId="5" type="noConversion"/>
  </si>
  <si>
    <t>원가차익</t>
    <phoneticPr fontId="5" type="noConversion"/>
  </si>
  <si>
    <t>전기오류수정이익</t>
    <phoneticPr fontId="5" type="noConversion"/>
  </si>
  <si>
    <t>일반사업채권매각이익</t>
    <phoneticPr fontId="5" type="noConversion"/>
  </si>
  <si>
    <t>일반사업상각채권매각이익</t>
    <phoneticPr fontId="5" type="noConversion"/>
  </si>
  <si>
    <t>자산손상차손환입액</t>
    <phoneticPr fontId="5" type="noConversion"/>
  </si>
  <si>
    <t>매도가능증권손상차손환입</t>
    <phoneticPr fontId="5" type="noConversion"/>
  </si>
  <si>
    <t>신용사업자금이자수익</t>
    <phoneticPr fontId="5" type="noConversion"/>
  </si>
  <si>
    <t>내부수익</t>
    <phoneticPr fontId="5" type="noConversion"/>
  </si>
  <si>
    <t>만기보유증권손상차손환입</t>
    <phoneticPr fontId="5" type="noConversion"/>
  </si>
  <si>
    <t>매도가능증권처분이익</t>
    <phoneticPr fontId="5" type="noConversion"/>
  </si>
  <si>
    <t>만기보유증권처분이익</t>
    <phoneticPr fontId="5" type="noConversion"/>
  </si>
  <si>
    <t>자산수증이익</t>
    <phoneticPr fontId="5" type="noConversion"/>
  </si>
  <si>
    <t>채무면제이익</t>
    <phoneticPr fontId="5" type="noConversion"/>
  </si>
  <si>
    <t>보험금수익</t>
    <phoneticPr fontId="5" type="noConversion"/>
  </si>
  <si>
    <t>자산재평가손실환입</t>
    <phoneticPr fontId="5" type="noConversion"/>
  </si>
  <si>
    <t>공동사업배분수익</t>
    <phoneticPr fontId="5" type="noConversion"/>
  </si>
  <si>
    <t>기타영업외수익</t>
    <phoneticPr fontId="5" type="noConversion"/>
  </si>
  <si>
    <t>단기매매증권처분손실</t>
    <phoneticPr fontId="5" type="noConversion"/>
  </si>
  <si>
    <t>단기매매증권평가손실</t>
    <phoneticPr fontId="5" type="noConversion"/>
  </si>
  <si>
    <t>외 환 차 손</t>
  </si>
  <si>
    <t>외 화 환 산 손 실</t>
  </si>
  <si>
    <t>지 분 법 손 실</t>
    <phoneticPr fontId="5" type="noConversion"/>
  </si>
  <si>
    <t>(구)투자유가증권감액손실</t>
    <phoneticPr fontId="5" type="noConversion"/>
  </si>
  <si>
    <t>(구)투자유가증권처분손실</t>
    <phoneticPr fontId="5" type="noConversion"/>
  </si>
  <si>
    <t>퇴직금운용자산손실</t>
    <phoneticPr fontId="5" type="noConversion"/>
  </si>
  <si>
    <t>카 드 사 업 비 용</t>
  </si>
  <si>
    <t>재 고 자 산 감 모 손 실</t>
  </si>
  <si>
    <t>전기오류수정손실</t>
    <phoneticPr fontId="5" type="noConversion"/>
  </si>
  <si>
    <t>매도가능증권손상차손</t>
    <phoneticPr fontId="5" type="noConversion"/>
  </si>
  <si>
    <t>만기보유증권손상차손</t>
    <phoneticPr fontId="5" type="noConversion"/>
  </si>
  <si>
    <t>기부금</t>
    <phoneticPr fontId="5" type="noConversion"/>
  </si>
  <si>
    <t>일반사업채권매각손실</t>
    <phoneticPr fontId="5" type="noConversion"/>
  </si>
  <si>
    <t>매도가능증권처분손실</t>
    <phoneticPr fontId="5" type="noConversion"/>
  </si>
  <si>
    <t>자산손상차손</t>
    <phoneticPr fontId="5" type="noConversion"/>
  </si>
  <si>
    <t>만기보유증권처분손실</t>
    <phoneticPr fontId="5" type="noConversion"/>
  </si>
  <si>
    <t>신용사업자금이자비용</t>
    <phoneticPr fontId="5" type="noConversion"/>
  </si>
  <si>
    <t>내부비용</t>
    <phoneticPr fontId="5" type="noConversion"/>
  </si>
  <si>
    <t>지분법적용투자주식처분손실</t>
    <phoneticPr fontId="5" type="noConversion"/>
  </si>
  <si>
    <t>지분법적용투자주식손상차손</t>
    <phoneticPr fontId="5" type="noConversion"/>
  </si>
  <si>
    <t>기타공통관리비분담비용</t>
    <phoneticPr fontId="5" type="noConversion"/>
  </si>
  <si>
    <t>재해손실</t>
    <phoneticPr fontId="5" type="noConversion"/>
  </si>
  <si>
    <t>자산재평가손실</t>
    <phoneticPr fontId="5" type="noConversion"/>
  </si>
  <si>
    <t>공동사업배분비용</t>
    <phoneticPr fontId="5" type="noConversion"/>
  </si>
  <si>
    <t>기타영업외비용</t>
    <phoneticPr fontId="5" type="noConversion"/>
  </si>
  <si>
    <t>ⅩⅠ.</t>
    <phoneticPr fontId="5" type="noConversion"/>
  </si>
  <si>
    <t>교육지원사업전입</t>
    <phoneticPr fontId="5" type="noConversion"/>
  </si>
  <si>
    <t>ⅩⅡ.</t>
    <phoneticPr fontId="5" type="noConversion"/>
  </si>
  <si>
    <t>일반회계 법인세차감전계속사업손익</t>
    <phoneticPr fontId="5" type="noConversion"/>
  </si>
  <si>
    <t>ⅩⅢ.</t>
    <phoneticPr fontId="5" type="noConversion"/>
  </si>
  <si>
    <t>계속사업손익법인세비용</t>
    <phoneticPr fontId="5" type="noConversion"/>
  </si>
  <si>
    <t>ⅩⅣ.</t>
    <phoneticPr fontId="5" type="noConversion"/>
  </si>
  <si>
    <t>일반사업회계계속사업손익</t>
    <phoneticPr fontId="5" type="noConversion"/>
  </si>
  <si>
    <t>ⅩⅤ.</t>
    <phoneticPr fontId="5" type="noConversion"/>
  </si>
  <si>
    <t>신용사업회계계속사업손익</t>
    <phoneticPr fontId="5" type="noConversion"/>
  </si>
  <si>
    <t>ⅩⅥ.</t>
    <phoneticPr fontId="5" type="noConversion"/>
  </si>
  <si>
    <t>중단사업손익</t>
    <phoneticPr fontId="5" type="noConversion"/>
  </si>
  <si>
    <r>
      <t>(법인세효과:</t>
    </r>
    <r>
      <rPr>
        <sz val="11"/>
        <color theme="1"/>
        <rFont val="맑은 고딕"/>
        <family val="2"/>
        <charset val="129"/>
        <scheme val="minor"/>
      </rPr>
      <t xml:space="preserve">               원)</t>
    </r>
    <phoneticPr fontId="5" type="noConversion"/>
  </si>
  <si>
    <t>ⅩⅦ.</t>
    <phoneticPr fontId="5" type="noConversion"/>
  </si>
  <si>
    <t>당기순손익</t>
    <phoneticPr fontId="5" type="noConversion"/>
  </si>
  <si>
    <t>ⅩⅧ.</t>
    <phoneticPr fontId="5" type="noConversion"/>
  </si>
  <si>
    <t>주당손익</t>
    <phoneticPr fontId="5" type="noConversion"/>
  </si>
  <si>
    <t>기본주당계속사업손익</t>
    <phoneticPr fontId="5" type="noConversion"/>
  </si>
  <si>
    <t>기본주당순손익</t>
    <phoneticPr fontId="5" type="noConversion"/>
  </si>
  <si>
    <t>요 약 재 무 상 태 표</t>
    <phoneticPr fontId="5" type="noConversion"/>
  </si>
  <si>
    <r>
      <t>(</t>
    </r>
    <r>
      <rPr>
        <sz val="11"/>
        <color theme="1"/>
        <rFont val="맑은 고딕"/>
        <family val="2"/>
        <charset val="129"/>
        <scheme val="minor"/>
      </rPr>
      <t xml:space="preserve"> 단위 : 원)</t>
    </r>
    <phoneticPr fontId="5" type="noConversion"/>
  </si>
  <si>
    <t>구       분</t>
    <phoneticPr fontId="5" type="noConversion"/>
  </si>
  <si>
    <t>증감</t>
    <phoneticPr fontId="5" type="noConversion"/>
  </si>
  <si>
    <t>구성비</t>
    <phoneticPr fontId="5" type="noConversion"/>
  </si>
  <si>
    <t>자
산</t>
    <phoneticPr fontId="5" type="noConversion"/>
  </si>
  <si>
    <t>Ⅰ. 유    동    자    산</t>
    <phoneticPr fontId="5" type="noConversion"/>
  </si>
  <si>
    <t>현 금</t>
    <phoneticPr fontId="5" type="noConversion"/>
  </si>
  <si>
    <t>재고·생물 자산</t>
    <phoneticPr fontId="5" type="noConversion"/>
  </si>
  <si>
    <t>기타유동자산</t>
    <phoneticPr fontId="5" type="noConversion"/>
  </si>
  <si>
    <t>Ⅱ. 금  융  업  예  치  금</t>
    <phoneticPr fontId="5" type="noConversion"/>
  </si>
  <si>
    <t>Ⅲ. 금 융 업 대 출 채 권</t>
  </si>
  <si>
    <t>Ⅳ. 공제·농작물보험자산</t>
    <phoneticPr fontId="5" type="noConversion"/>
  </si>
  <si>
    <t>자   산   총   계</t>
    <phoneticPr fontId="5" type="noConversion"/>
  </si>
  <si>
    <t xml:space="preserve">
부
채
</t>
    <phoneticPr fontId="5" type="noConversion"/>
  </si>
  <si>
    <t>Ⅰ. 유    동    부    채</t>
  </si>
  <si>
    <t>기타유동부채</t>
    <phoneticPr fontId="5" type="noConversion"/>
  </si>
  <si>
    <t xml:space="preserve">Ⅱ.금 융 업 예 수 금 </t>
    <phoneticPr fontId="5" type="noConversion"/>
  </si>
  <si>
    <t>Ⅲ. 금  융  업  차  입  금</t>
    <phoneticPr fontId="5" type="noConversion"/>
  </si>
  <si>
    <t>Ⅳ. 공제·농작물보험부채</t>
    <phoneticPr fontId="5" type="noConversion"/>
  </si>
  <si>
    <t>Ⅴ. 비  유  동  부  채</t>
    <phoneticPr fontId="5" type="noConversion"/>
  </si>
  <si>
    <t>기타비유동부채</t>
    <phoneticPr fontId="5" type="noConversion"/>
  </si>
  <si>
    <t xml:space="preserve">부  채  합  계 </t>
    <phoneticPr fontId="5" type="noConversion"/>
  </si>
  <si>
    <t>자
본</t>
    <phoneticPr fontId="5" type="noConversion"/>
  </si>
  <si>
    <t>Ⅰ. 출        자        금</t>
  </si>
  <si>
    <t>Ⅱ. 자   본   잉   여   금</t>
  </si>
  <si>
    <t>Ⅲ. 자   본   조   정</t>
    <phoneticPr fontId="5" type="noConversion"/>
  </si>
  <si>
    <t>Ⅳ. 기타포괄손익누계액</t>
    <phoneticPr fontId="5" type="noConversion"/>
  </si>
  <si>
    <t>Ⅴ. 이 익 잉 여 금</t>
    <phoneticPr fontId="5" type="noConversion"/>
  </si>
  <si>
    <t>자  본  합  계</t>
    <phoneticPr fontId="5" type="noConversion"/>
  </si>
  <si>
    <t>부채와 자본총계</t>
    <phoneticPr fontId="5" type="noConversion"/>
  </si>
  <si>
    <t>요  약   손  익   현  황</t>
    <phoneticPr fontId="5" type="noConversion"/>
  </si>
  <si>
    <r>
      <t>(</t>
    </r>
    <r>
      <rPr>
        <sz val="11"/>
        <color theme="1"/>
        <rFont val="맑은 고딕"/>
        <family val="2"/>
        <charset val="129"/>
        <scheme val="minor"/>
      </rPr>
      <t xml:space="preserve"> 단위 : 원)</t>
    </r>
    <phoneticPr fontId="5" type="noConversion"/>
  </si>
  <si>
    <t>구      분</t>
    <phoneticPr fontId="5" type="noConversion"/>
  </si>
  <si>
    <t>증  감</t>
    <phoneticPr fontId="5" type="noConversion"/>
  </si>
  <si>
    <t>영  업  수  익</t>
    <phoneticPr fontId="5" type="noConversion"/>
  </si>
  <si>
    <t>신용사업영업수익</t>
    <phoneticPr fontId="5" type="noConversion"/>
  </si>
  <si>
    <t>가.  이   자   수   익</t>
    <phoneticPr fontId="5" type="noConversion"/>
  </si>
  <si>
    <t>나.  수  수  료  수  익</t>
    <phoneticPr fontId="5" type="noConversion"/>
  </si>
  <si>
    <t>다.  기   타   수   익</t>
    <phoneticPr fontId="5" type="noConversion"/>
  </si>
  <si>
    <t>경제사업영업수익</t>
    <phoneticPr fontId="5" type="noConversion"/>
  </si>
  <si>
    <t>공제사업영업수익</t>
    <phoneticPr fontId="5" type="noConversion"/>
  </si>
  <si>
    <t>농작물보험영업수익</t>
    <phoneticPr fontId="5" type="noConversion"/>
  </si>
  <si>
    <t>II.</t>
    <phoneticPr fontId="5" type="noConversion"/>
  </si>
  <si>
    <t>영  업  비  용</t>
    <phoneticPr fontId="5" type="noConversion"/>
  </si>
  <si>
    <t>신용사업영업비용</t>
    <phoneticPr fontId="5" type="noConversion"/>
  </si>
  <si>
    <t>가.  이   자   비   용</t>
    <phoneticPr fontId="5" type="noConversion"/>
  </si>
  <si>
    <t>나.  수  수  료  비  용</t>
    <phoneticPr fontId="5" type="noConversion"/>
  </si>
  <si>
    <t>다.  기   타   비   용</t>
    <phoneticPr fontId="5" type="noConversion"/>
  </si>
  <si>
    <t>경제사업영업비용</t>
    <phoneticPr fontId="5" type="noConversion"/>
  </si>
  <si>
    <t>공제사업영업비용</t>
    <phoneticPr fontId="5" type="noConversion"/>
  </si>
  <si>
    <t>농작물보험영업비용</t>
    <phoneticPr fontId="5" type="noConversion"/>
  </si>
  <si>
    <t>III.</t>
    <phoneticPr fontId="5" type="noConversion"/>
  </si>
  <si>
    <t>매  출  총  이  익</t>
    <phoneticPr fontId="5" type="noConversion"/>
  </si>
  <si>
    <t>IV.</t>
    <phoneticPr fontId="5" type="noConversion"/>
  </si>
  <si>
    <t>판  매  비  와  관  리  비</t>
    <phoneticPr fontId="5" type="noConversion"/>
  </si>
  <si>
    <t xml:space="preserve"> V. </t>
    <phoneticPr fontId="5" type="noConversion"/>
  </si>
  <si>
    <t>영   업   이   익</t>
    <phoneticPr fontId="5" type="noConversion"/>
  </si>
  <si>
    <t>VI.</t>
    <phoneticPr fontId="5" type="noConversion"/>
  </si>
  <si>
    <t>교  육  지  원  사  업  비</t>
    <phoneticPr fontId="5" type="noConversion"/>
  </si>
  <si>
    <t>VII.</t>
    <phoneticPr fontId="5" type="noConversion"/>
  </si>
  <si>
    <t>영  업  외  수  익</t>
    <phoneticPr fontId="5" type="noConversion"/>
  </si>
  <si>
    <t>VIII.</t>
    <phoneticPr fontId="5" type="noConversion"/>
  </si>
  <si>
    <t>영  업  외  비  용</t>
    <phoneticPr fontId="5" type="noConversion"/>
  </si>
  <si>
    <t>IX.</t>
    <phoneticPr fontId="5" type="noConversion"/>
  </si>
  <si>
    <t>법인세차감전 당기순손익</t>
    <phoneticPr fontId="5" type="noConversion"/>
  </si>
  <si>
    <t>X.</t>
    <phoneticPr fontId="5" type="noConversion"/>
  </si>
  <si>
    <t>법  인  세  비  용</t>
    <phoneticPr fontId="5" type="noConversion"/>
  </si>
  <si>
    <t>XI.</t>
    <phoneticPr fontId="5" type="noConversion"/>
  </si>
  <si>
    <t>법인세차감후 당기순손익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</si>
</sst>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-;\-* #,##0_-;_-* &quot;-&quot;_-;_-@_-"/>
    <numFmt numFmtId="176" formatCode="##."/>
    <numFmt numFmtId="177" formatCode="#,##0_ "/>
    <numFmt numFmtId="178" formatCode="* #,##0;* \-#,##0;* &quot;-&quot;;@"/>
    <numFmt numFmtId="179" formatCode="#,##0_);[Red]\(#,##0\)"/>
    <numFmt numFmtId="180" formatCode="#,##0;[Red]#,##0"/>
    <numFmt numFmtId="181" formatCode="#,##0_ ;[Red]\-#,##0\ "/>
    <numFmt numFmtId="182" formatCode="0_);[Red]\(0\)"/>
    <numFmt numFmtId="183" formatCode="#,##0.00_ "/>
    <numFmt numFmtId="184" formatCode="0.0000000"/>
    <numFmt numFmtId="185" formatCode="_ * #,##0.00_ ;_ * \-#,##0.00_ ;_ * &quot;-&quot;??_ ;_ @_ "/>
    <numFmt numFmtId="186" formatCode="_ * #,##0_ ;_ * \-#,##0_ ;_ * &quot;-&quot;_ ;_ @_ "/>
    <numFmt numFmtId="187" formatCode="_-* #,##0_-;&quot;₩&quot;\!\-* #,##0_-;_-* &quot;-&quot;_-;_-@_-"/>
    <numFmt numFmtId="188" formatCode="_-* #,##0.00_-;&quot;₩&quot;\!\-* #,##0.00_-;_-* &quot;-&quot;??_-;_-@_-"/>
  </numFmts>
  <fonts count="59">
    <font>
      <sz val="11"/>
      <color theme="1"/>
      <name val="맑은 고딕"/>
      <family val="2"/>
      <charset val="129"/>
      <scheme val="minor"/>
    </font>
    <font>
      <sz val="10"/>
      <name val="굴림"/>
      <family val="3"/>
      <charset val="129"/>
    </font>
    <font>
      <sz val="8"/>
      <name val="맑은 고딕"/>
      <family val="2"/>
      <charset val="129"/>
      <scheme val="minor"/>
    </font>
    <font>
      <b/>
      <sz val="13"/>
      <name val="굴림"/>
      <family val="3"/>
      <charset val="129"/>
    </font>
    <font>
      <b/>
      <sz val="36"/>
      <name val="굴림"/>
      <family val="3"/>
      <charset val="129"/>
    </font>
    <font>
      <sz val="8"/>
      <name val="돋움"/>
      <family val="3"/>
      <charset val="129"/>
    </font>
    <font>
      <b/>
      <sz val="30"/>
      <name val="굴림"/>
      <family val="3"/>
      <charset val="129"/>
    </font>
    <font>
      <b/>
      <sz val="16"/>
      <name val="굴림"/>
      <family val="3"/>
      <charset val="129"/>
    </font>
    <font>
      <b/>
      <sz val="14"/>
      <name val="굴림"/>
      <family val="3"/>
      <charset val="129"/>
    </font>
    <font>
      <b/>
      <sz val="10"/>
      <name val="굴림"/>
      <family val="3"/>
      <charset val="129"/>
    </font>
    <font>
      <b/>
      <sz val="20"/>
      <name val="굴림"/>
      <family val="3"/>
      <charset val="129"/>
    </font>
    <font>
      <sz val="20"/>
      <name val="굴림"/>
      <family val="3"/>
      <charset val="129"/>
    </font>
    <font>
      <b/>
      <sz val="18"/>
      <name val="굴림"/>
      <family val="3"/>
      <charset val="129"/>
    </font>
    <font>
      <b/>
      <u/>
      <sz val="24"/>
      <name val="돋움"/>
      <family val="3"/>
      <charset val="129"/>
    </font>
    <font>
      <sz val="10"/>
      <name val="돋움"/>
      <family val="3"/>
      <charset val="129"/>
    </font>
    <font>
      <b/>
      <sz val="12"/>
      <color indexed="12"/>
      <name val="돋움"/>
      <family val="3"/>
      <charset val="129"/>
    </font>
    <font>
      <sz val="10"/>
      <color theme="1"/>
      <name val="돋움"/>
      <family val="3"/>
      <charset val="129"/>
    </font>
    <font>
      <b/>
      <sz val="10"/>
      <name val="돋움"/>
      <family val="3"/>
      <charset val="129"/>
    </font>
    <font>
      <sz val="10"/>
      <color indexed="10"/>
      <name val="돋움"/>
      <family val="3"/>
      <charset val="129"/>
    </font>
    <font>
      <sz val="9"/>
      <color indexed="10"/>
      <name val="돋움"/>
      <family val="3"/>
      <charset val="129"/>
    </font>
    <font>
      <sz val="11"/>
      <name val="돋움"/>
      <family val="3"/>
      <charset val="129"/>
    </font>
    <font>
      <sz val="8"/>
      <color indexed="10"/>
      <name val="돋움"/>
      <family val="3"/>
      <charset val="129"/>
    </font>
    <font>
      <sz val="9"/>
      <name val="돋움"/>
      <family val="3"/>
      <charset val="129"/>
    </font>
    <font>
      <sz val="10"/>
      <color indexed="12"/>
      <name val="돋움"/>
      <family val="3"/>
      <charset val="129"/>
    </font>
    <font>
      <b/>
      <u val="double"/>
      <sz val="24"/>
      <name val="돋움"/>
      <family val="3"/>
      <charset val="129"/>
    </font>
    <font>
      <b/>
      <sz val="10"/>
      <color indexed="60"/>
      <name val="돋움"/>
      <family val="3"/>
      <charset val="129"/>
    </font>
    <font>
      <sz val="9"/>
      <color rgb="FF0000FF"/>
      <name val="돋움"/>
      <family val="3"/>
      <charset val="129"/>
    </font>
    <font>
      <b/>
      <sz val="9"/>
      <color indexed="60"/>
      <name val="돋움"/>
      <family val="3"/>
      <charset val="129"/>
    </font>
    <font>
      <sz val="10"/>
      <color indexed="8"/>
      <name val="돋움"/>
      <family val="3"/>
      <charset val="129"/>
    </font>
    <font>
      <b/>
      <sz val="10"/>
      <color indexed="16"/>
      <name val="돋움"/>
      <family val="3"/>
      <charset val="129"/>
    </font>
    <font>
      <b/>
      <sz val="10"/>
      <color indexed="14"/>
      <name val="돋움"/>
      <family val="3"/>
      <charset val="129"/>
    </font>
    <font>
      <b/>
      <sz val="9"/>
      <name val="돋움"/>
      <family val="3"/>
      <charset val="129"/>
    </font>
    <font>
      <sz val="6"/>
      <color indexed="10"/>
      <name val="돋움"/>
      <family val="3"/>
      <charset val="129"/>
    </font>
    <font>
      <sz val="6"/>
      <name val="돋움"/>
      <family val="3"/>
      <charset val="129"/>
    </font>
    <font>
      <sz val="10"/>
      <color indexed="60"/>
      <name val="돋움"/>
      <family val="3"/>
      <charset val="129"/>
    </font>
    <font>
      <sz val="10"/>
      <color indexed="14"/>
      <name val="돋움"/>
      <family val="3"/>
      <charset val="129"/>
    </font>
    <font>
      <sz val="22"/>
      <name val="돋움"/>
      <family val="3"/>
      <charset val="129"/>
    </font>
    <font>
      <b/>
      <sz val="10"/>
      <name val="바탕체"/>
      <family val="1"/>
      <charset val="129"/>
    </font>
    <font>
      <b/>
      <sz val="10"/>
      <name val="바탕"/>
      <family val="1"/>
      <charset val="129"/>
    </font>
    <font>
      <b/>
      <sz val="6"/>
      <name val="돋움"/>
      <family val="3"/>
      <charset val="129"/>
    </font>
    <font>
      <b/>
      <sz val="7"/>
      <name val="돋움"/>
      <family val="3"/>
      <charset val="129"/>
    </font>
    <font>
      <b/>
      <u val="double"/>
      <sz val="28"/>
      <name val="돋움"/>
      <family val="3"/>
      <charset val="129"/>
    </font>
    <font>
      <b/>
      <u/>
      <sz val="28"/>
      <name val="돋움"/>
      <family val="3"/>
      <charset val="129"/>
    </font>
    <font>
      <b/>
      <sz val="10"/>
      <color indexed="12"/>
      <name val="돋움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  <font>
      <sz val="12"/>
      <name val="바탕체"/>
      <family val="1"/>
      <charset val="129"/>
    </font>
    <font>
      <sz val="10"/>
      <name val="Arial"/>
      <family val="2"/>
    </font>
    <font>
      <b/>
      <sz val="10"/>
      <name val="Helv"/>
      <family val="2"/>
    </font>
    <font>
      <sz val="12"/>
      <name val="굴림체"/>
      <family val="3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Times New Roman"/>
      <family val="1"/>
    </font>
    <font>
      <sz val="14"/>
      <name val="뼻뮝"/>
      <family val="1"/>
      <charset val="129"/>
    </font>
    <font>
      <sz val="12"/>
      <name val="뼻뮝"/>
      <family val="1"/>
      <charset val="129"/>
    </font>
    <font>
      <sz val="10"/>
      <name val="MS Sans Serif"/>
      <family val="2"/>
    </font>
    <font>
      <sz val="11"/>
      <color theme="1"/>
      <name val="맑은 고딕"/>
      <family val="3"/>
      <charset val="129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</fills>
  <borders count="1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0"/>
      </right>
      <top style="medium">
        <color indexed="64"/>
      </top>
      <bottom style="thin">
        <color indexed="64"/>
      </bottom>
      <diagonal/>
    </border>
    <border>
      <left style="double">
        <color indexed="10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0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10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10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10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10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10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1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10"/>
      </right>
      <top/>
      <bottom/>
      <diagonal/>
    </border>
    <border>
      <left style="double">
        <color indexed="10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1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10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10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10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1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10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10"/>
      </left>
      <right/>
      <top/>
      <bottom style="hair">
        <color theme="1"/>
      </bottom>
      <diagonal/>
    </border>
    <border>
      <left/>
      <right style="thin">
        <color indexed="64"/>
      </right>
      <top/>
      <bottom style="hair">
        <color theme="1"/>
      </bottom>
      <diagonal/>
    </border>
    <border>
      <left style="thin">
        <color indexed="64"/>
      </left>
      <right style="thin">
        <color indexed="64"/>
      </right>
      <top/>
      <bottom style="hair">
        <color theme="1"/>
      </bottom>
      <diagonal/>
    </border>
    <border>
      <left style="thin">
        <color indexed="64"/>
      </left>
      <right style="medium">
        <color indexed="64"/>
      </right>
      <top/>
      <bottom style="hair">
        <color theme="1"/>
      </bottom>
      <diagonal/>
    </border>
    <border>
      <left style="double">
        <color indexed="10"/>
      </left>
      <right/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/>
      <top style="thin">
        <color indexed="64"/>
      </top>
      <bottom style="hair">
        <color indexed="64"/>
      </bottom>
      <diagonal/>
    </border>
    <border>
      <left style="double">
        <color rgb="FFFF0000"/>
      </left>
      <right/>
      <top style="hair">
        <color indexed="64"/>
      </top>
      <bottom style="hair">
        <color indexed="64"/>
      </bottom>
      <diagonal/>
    </border>
    <border>
      <left style="double">
        <color rgb="FFFF0000"/>
      </left>
      <right/>
      <top style="hair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rgb="FFFF0000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rgb="FFFF0000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rgb="FFFF0000"/>
      </left>
      <right/>
      <top/>
      <bottom/>
      <diagonal/>
    </border>
    <border>
      <left style="double">
        <color rgb="FFFF0000"/>
      </left>
      <right/>
      <top/>
      <bottom style="hair">
        <color indexed="64"/>
      </bottom>
      <diagonal/>
    </border>
    <border>
      <left style="double">
        <color rgb="FFFF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rgb="FFFF0000"/>
      </left>
      <right style="thin">
        <color indexed="64"/>
      </right>
      <top style="hair">
        <color indexed="64"/>
      </top>
      <bottom/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1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ouble">
        <color indexed="10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10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10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10"/>
      </right>
      <top style="hair">
        <color indexed="64"/>
      </top>
      <bottom style="hair">
        <color indexed="64"/>
      </bottom>
      <diagonal/>
    </border>
    <border>
      <left/>
      <right style="double">
        <color indexed="10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indexed="10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1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2">
    <xf numFmtId="0" fontId="0" fillId="0" borderId="0">
      <alignment vertical="center"/>
    </xf>
    <xf numFmtId="178" fontId="17" fillId="0" borderId="0" applyFont="0" applyFill="0" applyBorder="0" applyAlignment="0" applyProtection="0"/>
    <xf numFmtId="0" fontId="14" fillId="0" borderId="0"/>
    <xf numFmtId="0" fontId="46" fillId="0" borderId="0"/>
    <xf numFmtId="0" fontId="47" fillId="0" borderId="0" applyFont="0" applyFill="0" applyBorder="0" applyAlignment="0" applyProtection="0"/>
    <xf numFmtId="0" fontId="48" fillId="0" borderId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0" fillId="0" borderId="0"/>
    <xf numFmtId="38" fontId="50" fillId="6" borderId="0" applyNumberFormat="0" applyBorder="0" applyAlignment="0" applyProtection="0"/>
    <xf numFmtId="0" fontId="51" fillId="0" borderId="0">
      <alignment horizontal="left"/>
    </xf>
    <xf numFmtId="0" fontId="52" fillId="0" borderId="150" applyNumberFormat="0" applyAlignment="0" applyProtection="0">
      <alignment horizontal="left" vertical="center"/>
    </xf>
    <xf numFmtId="0" fontId="52" fillId="0" borderId="97">
      <alignment horizontal="left" vertical="center"/>
    </xf>
    <xf numFmtId="10" fontId="50" fillId="6" borderId="17" applyNumberFormat="0" applyBorder="0" applyAlignment="0" applyProtection="0"/>
    <xf numFmtId="0" fontId="53" fillId="0" borderId="7"/>
    <xf numFmtId="184" fontId="20" fillId="0" borderId="0"/>
    <xf numFmtId="0" fontId="47" fillId="0" borderId="0"/>
    <xf numFmtId="10" fontId="47" fillId="0" borderId="0" applyFont="0" applyFill="0" applyBorder="0" applyAlignment="0" applyProtection="0"/>
    <xf numFmtId="0" fontId="53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47" fillId="0" borderId="0" applyFont="0" applyFill="0" applyBorder="0" applyAlignment="0" applyProtection="0"/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6" fillId="0" borderId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86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38" fontId="57" fillId="0" borderId="0" applyFont="0" applyFill="0" applyBorder="0" applyAlignment="0" applyProtection="0"/>
    <xf numFmtId="185" fontId="47" fillId="0" borderId="0" applyFont="0" applyFill="0" applyBorder="0" applyAlignment="0" applyProtection="0"/>
    <xf numFmtId="186" fontId="50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86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86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87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0" fontId="58" fillId="0" borderId="0">
      <alignment vertical="center"/>
    </xf>
  </cellStyleXfs>
  <cellXfs count="1068">
    <xf numFmtId="0" fontId="0" fillId="0" borderId="0" xfId="0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14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41" fontId="9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 indent="1"/>
    </xf>
    <xf numFmtId="41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177" fontId="13" fillId="0" borderId="0" xfId="0" applyNumberFormat="1" applyFont="1" applyAlignment="1">
      <alignment horizontal="center" vertical="center" wrapText="1"/>
    </xf>
    <xf numFmtId="177" fontId="0" fillId="0" borderId="0" xfId="0" applyNumberFormat="1" applyAlignment="1">
      <alignment vertical="center"/>
    </xf>
    <xf numFmtId="177" fontId="14" fillId="0" borderId="0" xfId="0" applyNumberFormat="1" applyFont="1" applyAlignment="1">
      <alignment horizontal="center" vertical="center"/>
    </xf>
    <xf numFmtId="177" fontId="14" fillId="0" borderId="0" xfId="0" applyNumberFormat="1" applyFont="1" applyAlignment="1">
      <alignment vertical="center"/>
    </xf>
    <xf numFmtId="177" fontId="14" fillId="0" borderId="0" xfId="0" applyNumberFormat="1" applyFont="1" applyAlignment="1">
      <alignment horizontal="center" vertical="center"/>
    </xf>
    <xf numFmtId="177" fontId="15" fillId="0" borderId="0" xfId="0" applyNumberFormat="1" applyFont="1" applyBorder="1" applyAlignment="1">
      <alignment horizontal="left" vertical="center"/>
    </xf>
    <xf numFmtId="177" fontId="14" fillId="0" borderId="0" xfId="0" applyNumberFormat="1" applyFont="1" applyAlignment="1">
      <alignment horizontal="right" vertical="center"/>
    </xf>
    <xf numFmtId="177" fontId="17" fillId="3" borderId="9" xfId="0" applyNumberFormat="1" applyFont="1" applyFill="1" applyBorder="1" applyAlignment="1">
      <alignment horizontal="center" vertical="center"/>
    </xf>
    <xf numFmtId="177" fontId="17" fillId="3" borderId="10" xfId="0" applyNumberFormat="1" applyFont="1" applyFill="1" applyBorder="1" applyAlignment="1">
      <alignment horizontal="center" vertical="center"/>
    </xf>
    <xf numFmtId="177" fontId="17" fillId="3" borderId="11" xfId="0" applyNumberFormat="1" applyFont="1" applyFill="1" applyBorder="1" applyAlignment="1">
      <alignment horizontal="center" vertical="center"/>
    </xf>
    <xf numFmtId="177" fontId="17" fillId="3" borderId="12" xfId="0" applyNumberFormat="1" applyFont="1" applyFill="1" applyBorder="1" applyAlignment="1">
      <alignment horizontal="center" vertical="center"/>
    </xf>
    <xf numFmtId="177" fontId="17" fillId="3" borderId="13" xfId="0" applyNumberFormat="1" applyFont="1" applyFill="1" applyBorder="1" applyAlignment="1">
      <alignment horizontal="center" vertical="center"/>
    </xf>
    <xf numFmtId="177" fontId="17" fillId="3" borderId="14" xfId="0" applyNumberFormat="1" applyFont="1" applyFill="1" applyBorder="1" applyAlignment="1">
      <alignment horizontal="center" vertical="center"/>
    </xf>
    <xf numFmtId="177" fontId="17" fillId="3" borderId="15" xfId="0" applyNumberFormat="1" applyFont="1" applyFill="1" applyBorder="1" applyAlignment="1">
      <alignment horizontal="center" vertical="center"/>
    </xf>
    <xf numFmtId="177" fontId="17" fillId="3" borderId="16" xfId="0" applyNumberFormat="1" applyFont="1" applyFill="1" applyBorder="1" applyAlignment="1">
      <alignment horizontal="center" vertical="center"/>
    </xf>
    <xf numFmtId="177" fontId="17" fillId="3" borderId="17" xfId="0" applyNumberFormat="1" applyFont="1" applyFill="1" applyBorder="1" applyAlignment="1">
      <alignment horizontal="center" vertical="center"/>
    </xf>
    <xf numFmtId="177" fontId="17" fillId="3" borderId="18" xfId="0" applyNumberFormat="1" applyFont="1" applyFill="1" applyBorder="1" applyAlignment="1">
      <alignment horizontal="center" vertical="center"/>
    </xf>
    <xf numFmtId="177" fontId="17" fillId="3" borderId="19" xfId="0" applyNumberFormat="1" applyFont="1" applyFill="1" applyBorder="1" applyAlignment="1">
      <alignment horizontal="center" vertical="center"/>
    </xf>
    <xf numFmtId="177" fontId="17" fillId="3" borderId="20" xfId="0" applyNumberFormat="1" applyFont="1" applyFill="1" applyBorder="1" applyAlignment="1">
      <alignment horizontal="center" vertical="center"/>
    </xf>
    <xf numFmtId="177" fontId="17" fillId="4" borderId="15" xfId="0" applyNumberFormat="1" applyFont="1" applyFill="1" applyBorder="1" applyAlignment="1">
      <alignment horizontal="left" vertical="center"/>
    </xf>
    <xf numFmtId="177" fontId="17" fillId="4" borderId="16" xfId="0" applyNumberFormat="1" applyFont="1" applyFill="1" applyBorder="1" applyAlignment="1">
      <alignment horizontal="distributed" vertical="center"/>
    </xf>
    <xf numFmtId="177" fontId="17" fillId="5" borderId="17" xfId="1" applyNumberFormat="1" applyFont="1" applyFill="1" applyBorder="1" applyAlignment="1">
      <alignment vertical="center"/>
    </xf>
    <xf numFmtId="177" fontId="17" fillId="5" borderId="18" xfId="1" applyNumberFormat="1" applyFont="1" applyFill="1" applyBorder="1" applyAlignment="1">
      <alignment vertical="center"/>
    </xf>
    <xf numFmtId="177" fontId="17" fillId="4" borderId="19" xfId="0" applyNumberFormat="1" applyFont="1" applyFill="1" applyBorder="1" applyAlignment="1">
      <alignment vertical="center"/>
    </xf>
    <xf numFmtId="177" fontId="17" fillId="5" borderId="17" xfId="1" applyNumberFormat="1" applyFont="1" applyFill="1" applyBorder="1" applyAlignment="1">
      <alignment horizontal="right" vertical="center"/>
    </xf>
    <xf numFmtId="177" fontId="17" fillId="5" borderId="20" xfId="1" applyNumberFormat="1" applyFont="1" applyFill="1" applyBorder="1" applyAlignment="1">
      <alignment horizontal="right" vertical="center"/>
    </xf>
    <xf numFmtId="177" fontId="14" fillId="4" borderId="21" xfId="0" applyNumberFormat="1" applyFont="1" applyFill="1" applyBorder="1" applyAlignment="1">
      <alignment horizontal="center" vertical="center"/>
    </xf>
    <xf numFmtId="177" fontId="14" fillId="4" borderId="22" xfId="0" applyNumberFormat="1" applyFont="1" applyFill="1" applyBorder="1" applyAlignment="1">
      <alignment horizontal="distributed" vertical="center"/>
    </xf>
    <xf numFmtId="177" fontId="14" fillId="6" borderId="23" xfId="1" applyNumberFormat="1" applyFont="1" applyFill="1" applyBorder="1" applyAlignment="1">
      <alignment vertical="center"/>
    </xf>
    <xf numFmtId="177" fontId="14" fillId="0" borderId="24" xfId="1" applyNumberFormat="1" applyFont="1" applyFill="1" applyBorder="1" applyAlignment="1">
      <alignment vertical="center"/>
    </xf>
    <xf numFmtId="177" fontId="14" fillId="4" borderId="25" xfId="0" applyNumberFormat="1" applyFont="1" applyFill="1" applyBorder="1" applyAlignment="1">
      <alignment horizontal="center" vertical="center"/>
    </xf>
    <xf numFmtId="177" fontId="14" fillId="0" borderId="23" xfId="1" applyNumberFormat="1" applyFont="1" applyFill="1" applyBorder="1" applyAlignment="1">
      <alignment horizontal="right" vertical="center"/>
    </xf>
    <xf numFmtId="177" fontId="14" fillId="0" borderId="26" xfId="1" applyNumberFormat="1" applyFont="1" applyFill="1" applyBorder="1" applyAlignment="1">
      <alignment horizontal="right" vertical="center"/>
    </xf>
    <xf numFmtId="177" fontId="14" fillId="4" borderId="27" xfId="0" applyNumberFormat="1" applyFont="1" applyFill="1" applyBorder="1" applyAlignment="1">
      <alignment horizontal="center" vertical="center"/>
    </xf>
    <xf numFmtId="177" fontId="14" fillId="4" borderId="28" xfId="0" applyNumberFormat="1" applyFont="1" applyFill="1" applyBorder="1" applyAlignment="1">
      <alignment horizontal="distributed" vertical="center"/>
    </xf>
    <xf numFmtId="177" fontId="14" fillId="6" borderId="29" xfId="1" applyNumberFormat="1" applyFont="1" applyFill="1" applyBorder="1" applyAlignment="1">
      <alignment vertical="center"/>
    </xf>
    <xf numFmtId="177" fontId="14" fillId="0" borderId="30" xfId="1" applyNumberFormat="1" applyFont="1" applyFill="1" applyBorder="1" applyAlignment="1">
      <alignment vertical="center"/>
    </xf>
    <xf numFmtId="177" fontId="14" fillId="4" borderId="31" xfId="0" applyNumberFormat="1" applyFont="1" applyFill="1" applyBorder="1" applyAlignment="1">
      <alignment horizontal="center" vertical="center"/>
    </xf>
    <xf numFmtId="177" fontId="14" fillId="0" borderId="29" xfId="1" applyNumberFormat="1" applyFont="1" applyFill="1" applyBorder="1" applyAlignment="1">
      <alignment horizontal="right" vertical="center"/>
    </xf>
    <xf numFmtId="177" fontId="14" fillId="0" borderId="32" xfId="1" applyNumberFormat="1" applyFont="1" applyFill="1" applyBorder="1" applyAlignment="1">
      <alignment horizontal="right" vertical="center"/>
    </xf>
    <xf numFmtId="177" fontId="18" fillId="4" borderId="28" xfId="0" applyNumberFormat="1" applyFont="1" applyFill="1" applyBorder="1" applyAlignment="1">
      <alignment horizontal="distributed" vertical="center"/>
    </xf>
    <xf numFmtId="177" fontId="14" fillId="6" borderId="30" xfId="1" applyNumberFormat="1" applyFont="1" applyFill="1" applyBorder="1" applyAlignment="1">
      <alignment vertical="center"/>
    </xf>
    <xf numFmtId="177" fontId="19" fillId="4" borderId="28" xfId="0" applyNumberFormat="1" applyFont="1" applyFill="1" applyBorder="1" applyAlignment="1">
      <alignment horizontal="distributed" vertical="center"/>
    </xf>
    <xf numFmtId="177" fontId="19" fillId="4" borderId="33" xfId="0" applyNumberFormat="1" applyFont="1" applyFill="1" applyBorder="1" applyAlignment="1">
      <alignment horizontal="distributed" vertical="center"/>
    </xf>
    <xf numFmtId="177" fontId="14" fillId="4" borderId="34" xfId="0" applyNumberFormat="1" applyFont="1" applyFill="1" applyBorder="1" applyAlignment="1">
      <alignment horizontal="center" vertical="center"/>
    </xf>
    <xf numFmtId="177" fontId="14" fillId="0" borderId="35" xfId="1" applyNumberFormat="1" applyFont="1" applyFill="1" applyBorder="1" applyAlignment="1">
      <alignment horizontal="right" vertical="center"/>
    </xf>
    <xf numFmtId="177" fontId="14" fillId="0" borderId="36" xfId="1" applyNumberFormat="1" applyFont="1" applyFill="1" applyBorder="1" applyAlignment="1">
      <alignment horizontal="right" vertical="center"/>
    </xf>
    <xf numFmtId="177" fontId="14" fillId="4" borderId="37" xfId="0" applyNumberFormat="1" applyFont="1" applyFill="1" applyBorder="1" applyAlignment="1">
      <alignment horizontal="distributed" vertical="center"/>
    </xf>
    <xf numFmtId="177" fontId="16" fillId="4" borderId="37" xfId="0" applyNumberFormat="1" applyFont="1" applyFill="1" applyBorder="1" applyAlignment="1">
      <alignment horizontal="distributed" vertical="center"/>
    </xf>
    <xf numFmtId="177" fontId="17" fillId="4" borderId="38" xfId="0" applyNumberFormat="1" applyFont="1" applyFill="1" applyBorder="1" applyAlignment="1">
      <alignment vertical="center"/>
    </xf>
    <xf numFmtId="177" fontId="17" fillId="4" borderId="39" xfId="0" applyNumberFormat="1" applyFont="1" applyFill="1" applyBorder="1" applyAlignment="1">
      <alignment horizontal="distributed" vertical="center"/>
    </xf>
    <xf numFmtId="177" fontId="20" fillId="4" borderId="28" xfId="0" applyNumberFormat="1" applyFont="1" applyFill="1" applyBorder="1" applyAlignment="1">
      <alignment horizontal="center" vertical="center" shrinkToFit="1"/>
    </xf>
    <xf numFmtId="177" fontId="14" fillId="6" borderId="23" xfId="1" applyNumberFormat="1" applyFont="1" applyFill="1" applyBorder="1" applyAlignment="1">
      <alignment horizontal="right" vertical="center"/>
    </xf>
    <xf numFmtId="177" fontId="14" fillId="6" borderId="29" xfId="1" applyNumberFormat="1" applyFont="1" applyFill="1" applyBorder="1" applyAlignment="1">
      <alignment horizontal="right" vertical="center"/>
    </xf>
    <xf numFmtId="177" fontId="14" fillId="4" borderId="40" xfId="0" applyNumberFormat="1" applyFont="1" applyFill="1" applyBorder="1" applyAlignment="1">
      <alignment horizontal="center" vertical="center"/>
    </xf>
    <xf numFmtId="177" fontId="14" fillId="6" borderId="35" xfId="1" applyNumberFormat="1" applyFont="1" applyFill="1" applyBorder="1" applyAlignment="1">
      <alignment vertical="center"/>
    </xf>
    <xf numFmtId="177" fontId="14" fillId="0" borderId="41" xfId="1" applyNumberFormat="1" applyFont="1" applyFill="1" applyBorder="1" applyAlignment="1">
      <alignment vertical="center"/>
    </xf>
    <xf numFmtId="177" fontId="14" fillId="6" borderId="32" xfId="1" applyNumberFormat="1" applyFont="1" applyFill="1" applyBorder="1" applyAlignment="1">
      <alignment horizontal="right" vertical="center"/>
    </xf>
    <xf numFmtId="177" fontId="14" fillId="6" borderId="35" xfId="1" applyNumberFormat="1" applyFont="1" applyFill="1" applyBorder="1" applyAlignment="1">
      <alignment horizontal="right" vertical="center"/>
    </xf>
    <xf numFmtId="177" fontId="14" fillId="6" borderId="36" xfId="1" applyNumberFormat="1" applyFont="1" applyFill="1" applyBorder="1" applyAlignment="1">
      <alignment horizontal="right" vertical="center"/>
    </xf>
    <xf numFmtId="177" fontId="14" fillId="0" borderId="42" xfId="1" applyNumberFormat="1" applyFont="1" applyFill="1" applyBorder="1" applyAlignment="1">
      <alignment horizontal="right" vertical="center"/>
    </xf>
    <xf numFmtId="177" fontId="14" fillId="0" borderId="43" xfId="1" applyNumberFormat="1" applyFont="1" applyFill="1" applyBorder="1" applyAlignment="1">
      <alignment horizontal="right" vertical="center"/>
    </xf>
    <xf numFmtId="177" fontId="14" fillId="4" borderId="44" xfId="0" applyNumberFormat="1" applyFont="1" applyFill="1" applyBorder="1" applyAlignment="1">
      <alignment horizontal="center" vertical="center"/>
    </xf>
    <xf numFmtId="177" fontId="14" fillId="4" borderId="45" xfId="0" applyNumberFormat="1" applyFont="1" applyFill="1" applyBorder="1" applyAlignment="1">
      <alignment horizontal="distributed" vertical="center"/>
    </xf>
    <xf numFmtId="177" fontId="17" fillId="0" borderId="46" xfId="1" applyNumberFormat="1" applyFont="1" applyFill="1" applyBorder="1" applyAlignment="1">
      <alignment horizontal="right" vertical="center"/>
    </xf>
    <xf numFmtId="177" fontId="17" fillId="0" borderId="47" xfId="1" applyNumberFormat="1" applyFont="1" applyFill="1" applyBorder="1" applyAlignment="1">
      <alignment horizontal="right" vertical="center"/>
    </xf>
    <xf numFmtId="177" fontId="14" fillId="4" borderId="0" xfId="0" applyNumberFormat="1" applyFont="1" applyFill="1" applyBorder="1" applyAlignment="1">
      <alignment horizontal="center" vertical="center"/>
    </xf>
    <xf numFmtId="177" fontId="18" fillId="4" borderId="37" xfId="0" applyNumberFormat="1" applyFont="1" applyFill="1" applyBorder="1" applyAlignment="1">
      <alignment horizontal="distributed" vertical="center"/>
    </xf>
    <xf numFmtId="177" fontId="14" fillId="4" borderId="4" xfId="0" applyNumberFormat="1" applyFont="1" applyFill="1" applyBorder="1" applyAlignment="1">
      <alignment horizontal="center" vertical="center"/>
    </xf>
    <xf numFmtId="177" fontId="16" fillId="4" borderId="28" xfId="0" applyNumberFormat="1" applyFont="1" applyFill="1" applyBorder="1" applyAlignment="1">
      <alignment horizontal="distributed" vertical="center"/>
    </xf>
    <xf numFmtId="177" fontId="14" fillId="0" borderId="29" xfId="1" applyNumberFormat="1" applyFont="1" applyFill="1" applyBorder="1" applyAlignment="1">
      <alignment vertical="center"/>
    </xf>
    <xf numFmtId="177" fontId="14" fillId="0" borderId="42" xfId="1" applyNumberFormat="1" applyFont="1" applyFill="1" applyBorder="1" applyAlignment="1">
      <alignment vertical="center"/>
    </xf>
    <xf numFmtId="177" fontId="14" fillId="0" borderId="48" xfId="1" applyNumberFormat="1" applyFont="1" applyFill="1" applyBorder="1" applyAlignment="1">
      <alignment vertical="center"/>
    </xf>
    <xf numFmtId="177" fontId="14" fillId="4" borderId="49" xfId="0" applyNumberFormat="1" applyFont="1" applyFill="1" applyBorder="1" applyAlignment="1">
      <alignment horizontal="center" vertical="center"/>
    </xf>
    <xf numFmtId="177" fontId="17" fillId="0" borderId="46" xfId="1" applyNumberFormat="1" applyFont="1" applyFill="1" applyBorder="1" applyAlignment="1">
      <alignment vertical="center"/>
    </xf>
    <xf numFmtId="177" fontId="17" fillId="0" borderId="50" xfId="1" applyNumberFormat="1" applyFont="1" applyFill="1" applyBorder="1" applyAlignment="1">
      <alignment vertical="center"/>
    </xf>
    <xf numFmtId="177" fontId="14" fillId="4" borderId="33" xfId="0" applyNumberFormat="1" applyFont="1" applyFill="1" applyBorder="1" applyAlignment="1">
      <alignment horizontal="distributed" vertical="center"/>
    </xf>
    <xf numFmtId="177" fontId="14" fillId="6" borderId="51" xfId="1" applyNumberFormat="1" applyFont="1" applyFill="1" applyBorder="1" applyAlignment="1">
      <alignment vertical="center"/>
    </xf>
    <xf numFmtId="177" fontId="14" fillId="0" borderId="52" xfId="1" applyNumberFormat="1" applyFont="1" applyFill="1" applyBorder="1" applyAlignment="1">
      <alignment vertical="center"/>
    </xf>
    <xf numFmtId="177" fontId="17" fillId="5" borderId="18" xfId="1" applyNumberFormat="1" applyFont="1" applyFill="1" applyBorder="1" applyAlignment="1">
      <alignment horizontal="right" vertical="center"/>
    </xf>
    <xf numFmtId="177" fontId="17" fillId="4" borderId="15" xfId="0" quotePrefix="1" applyNumberFormat="1" applyFont="1" applyFill="1" applyBorder="1" applyAlignment="1">
      <alignment vertical="center"/>
    </xf>
    <xf numFmtId="177" fontId="17" fillId="7" borderId="17" xfId="1" applyNumberFormat="1" applyFont="1" applyFill="1" applyBorder="1" applyAlignment="1">
      <alignment vertical="center"/>
    </xf>
    <xf numFmtId="177" fontId="17" fillId="7" borderId="18" xfId="1" applyNumberFormat="1" applyFont="1" applyFill="1" applyBorder="1" applyAlignment="1">
      <alignment vertical="center"/>
    </xf>
    <xf numFmtId="177" fontId="14" fillId="4" borderId="53" xfId="0" applyNumberFormat="1" applyFont="1" applyFill="1" applyBorder="1" applyAlignment="1">
      <alignment horizontal="center" vertical="center"/>
    </xf>
    <xf numFmtId="177" fontId="14" fillId="4" borderId="54" xfId="0" applyNumberFormat="1" applyFont="1" applyFill="1" applyBorder="1" applyAlignment="1">
      <alignment horizontal="distributed" vertical="center"/>
    </xf>
    <xf numFmtId="177" fontId="14" fillId="6" borderId="42" xfId="1" applyNumberFormat="1" applyFont="1" applyFill="1" applyBorder="1" applyAlignment="1">
      <alignment horizontal="right" vertical="center"/>
    </xf>
    <xf numFmtId="177" fontId="17" fillId="4" borderId="19" xfId="0" applyNumberFormat="1" applyFont="1" applyFill="1" applyBorder="1" applyAlignment="1">
      <alignment horizontal="distributed" vertical="center"/>
    </xf>
    <xf numFmtId="177" fontId="17" fillId="4" borderId="16" xfId="0" applyNumberFormat="1" applyFont="1" applyFill="1" applyBorder="1" applyAlignment="1">
      <alignment horizontal="distributed" vertical="center"/>
    </xf>
    <xf numFmtId="177" fontId="17" fillId="3" borderId="17" xfId="1" applyNumberFormat="1" applyFont="1" applyFill="1" applyBorder="1" applyAlignment="1">
      <alignment horizontal="right" vertical="center"/>
    </xf>
    <xf numFmtId="177" fontId="17" fillId="3" borderId="20" xfId="1" applyNumberFormat="1" applyFont="1" applyFill="1" applyBorder="1" applyAlignment="1">
      <alignment horizontal="right" vertical="center"/>
    </xf>
    <xf numFmtId="177" fontId="17" fillId="4" borderId="19" xfId="0" applyNumberFormat="1" applyFont="1" applyFill="1" applyBorder="1" applyAlignment="1">
      <alignment horizontal="left" vertical="center"/>
    </xf>
    <xf numFmtId="177" fontId="17" fillId="5" borderId="55" xfId="1" applyNumberFormat="1" applyFont="1" applyFill="1" applyBorder="1" applyAlignment="1">
      <alignment horizontal="right" vertical="center"/>
    </xf>
    <xf numFmtId="177" fontId="17" fillId="5" borderId="56" xfId="1" applyNumberFormat="1" applyFont="1" applyFill="1" applyBorder="1" applyAlignment="1">
      <alignment horizontal="right" vertical="center"/>
    </xf>
    <xf numFmtId="177" fontId="14" fillId="4" borderId="57" xfId="0" applyNumberFormat="1" applyFont="1" applyFill="1" applyBorder="1" applyAlignment="1">
      <alignment horizontal="center" vertical="center"/>
    </xf>
    <xf numFmtId="177" fontId="16" fillId="4" borderId="58" xfId="0" applyNumberFormat="1" applyFont="1" applyFill="1" applyBorder="1" applyAlignment="1">
      <alignment horizontal="distributed" vertical="center"/>
    </xf>
    <xf numFmtId="177" fontId="14" fillId="0" borderId="51" xfId="1" applyNumberFormat="1" applyFont="1" applyFill="1" applyBorder="1" applyAlignment="1">
      <alignment vertical="center"/>
    </xf>
    <xf numFmtId="177" fontId="17" fillId="4" borderId="15" xfId="0" quotePrefix="1" applyNumberFormat="1" applyFont="1" applyFill="1" applyBorder="1" applyAlignment="1">
      <alignment horizontal="center" vertical="center"/>
    </xf>
    <xf numFmtId="177" fontId="14" fillId="4" borderId="31" xfId="0" applyNumberFormat="1" applyFont="1" applyFill="1" applyBorder="1" applyAlignment="1">
      <alignment horizontal="right" vertical="center"/>
    </xf>
    <xf numFmtId="177" fontId="21" fillId="4" borderId="28" xfId="0" applyNumberFormat="1" applyFont="1" applyFill="1" applyBorder="1" applyAlignment="1">
      <alignment horizontal="distributed" vertical="center"/>
    </xf>
    <xf numFmtId="177" fontId="19" fillId="4" borderId="37" xfId="0" applyNumberFormat="1" applyFont="1" applyFill="1" applyBorder="1" applyAlignment="1">
      <alignment horizontal="distributed" vertical="center"/>
    </xf>
    <xf numFmtId="177" fontId="14" fillId="4" borderId="59" xfId="0" applyNumberFormat="1" applyFont="1" applyFill="1" applyBorder="1" applyAlignment="1">
      <alignment horizontal="center" vertical="center"/>
    </xf>
    <xf numFmtId="177" fontId="22" fillId="4" borderId="54" xfId="0" applyNumberFormat="1" applyFont="1" applyFill="1" applyBorder="1" applyAlignment="1">
      <alignment horizontal="distributed" vertical="center"/>
    </xf>
    <xf numFmtId="177" fontId="17" fillId="4" borderId="60" xfId="0" applyNumberFormat="1" applyFont="1" applyFill="1" applyBorder="1" applyAlignment="1">
      <alignment horizontal="left" vertical="center"/>
    </xf>
    <xf numFmtId="177" fontId="17" fillId="4" borderId="61" xfId="0" applyNumberFormat="1" applyFont="1" applyFill="1" applyBorder="1" applyAlignment="1">
      <alignment horizontal="distributed" vertical="center"/>
    </xf>
    <xf numFmtId="177" fontId="17" fillId="5" borderId="62" xfId="1" applyNumberFormat="1" applyFont="1" applyFill="1" applyBorder="1" applyAlignment="1">
      <alignment horizontal="right" vertical="center"/>
    </xf>
    <xf numFmtId="177" fontId="17" fillId="5" borderId="63" xfId="1" applyNumberFormat="1" applyFont="1" applyFill="1" applyBorder="1" applyAlignment="1">
      <alignment horizontal="right" vertical="center"/>
    </xf>
    <xf numFmtId="177" fontId="14" fillId="4" borderId="53" xfId="0" applyNumberFormat="1" applyFont="1" applyFill="1" applyBorder="1" applyAlignment="1">
      <alignment horizontal="right" vertical="center"/>
    </xf>
    <xf numFmtId="177" fontId="18" fillId="4" borderId="54" xfId="0" applyNumberFormat="1" applyFont="1" applyFill="1" applyBorder="1" applyAlignment="1">
      <alignment horizontal="distributed" vertical="center"/>
    </xf>
    <xf numFmtId="177" fontId="17" fillId="5" borderId="42" xfId="1" applyNumberFormat="1" applyFont="1" applyFill="1" applyBorder="1" applyAlignment="1">
      <alignment horizontal="right" vertical="center"/>
    </xf>
    <xf numFmtId="177" fontId="17" fillId="5" borderId="43" xfId="1" applyNumberFormat="1" applyFont="1" applyFill="1" applyBorder="1" applyAlignment="1">
      <alignment horizontal="right" vertical="center"/>
    </xf>
    <xf numFmtId="177" fontId="14" fillId="4" borderId="64" xfId="0" applyNumberFormat="1" applyFont="1" applyFill="1" applyBorder="1" applyAlignment="1">
      <alignment horizontal="center" vertical="center"/>
    </xf>
    <xf numFmtId="177" fontId="14" fillId="0" borderId="28" xfId="1" applyNumberFormat="1" applyFont="1" applyFill="1" applyBorder="1" applyAlignment="1">
      <alignment horizontal="right" vertical="center"/>
    </xf>
    <xf numFmtId="177" fontId="14" fillId="0" borderId="65" xfId="1" applyNumberFormat="1" applyFont="1" applyFill="1" applyBorder="1" applyAlignment="1">
      <alignment horizontal="right" vertical="center"/>
    </xf>
    <xf numFmtId="177" fontId="16" fillId="4" borderId="22" xfId="0" applyNumberFormat="1" applyFont="1" applyFill="1" applyBorder="1" applyAlignment="1">
      <alignment horizontal="distributed" vertical="center"/>
    </xf>
    <xf numFmtId="177" fontId="17" fillId="4" borderId="40" xfId="0" quotePrefix="1" applyNumberFormat="1" applyFont="1" applyFill="1" applyBorder="1" applyAlignment="1">
      <alignment vertical="center"/>
    </xf>
    <xf numFmtId="177" fontId="23" fillId="4" borderId="28" xfId="0" applyNumberFormat="1" applyFont="1" applyFill="1" applyBorder="1" applyAlignment="1">
      <alignment horizontal="distributed" vertical="center"/>
    </xf>
    <xf numFmtId="177" fontId="14" fillId="4" borderId="34" xfId="0" applyNumberFormat="1" applyFont="1" applyFill="1" applyBorder="1" applyAlignment="1">
      <alignment horizontal="right" vertical="center"/>
    </xf>
    <xf numFmtId="177" fontId="14" fillId="4" borderId="49" xfId="0" quotePrefix="1" applyNumberFormat="1" applyFont="1" applyFill="1" applyBorder="1" applyAlignment="1">
      <alignment horizontal="center" vertical="center"/>
    </xf>
    <xf numFmtId="177" fontId="17" fillId="0" borderId="51" xfId="1" applyNumberFormat="1" applyFont="1" applyFill="1" applyBorder="1" applyAlignment="1">
      <alignment vertical="center"/>
    </xf>
    <xf numFmtId="177" fontId="17" fillId="0" borderId="52" xfId="1" applyNumberFormat="1" applyFont="1" applyFill="1" applyBorder="1" applyAlignment="1">
      <alignment vertical="center"/>
    </xf>
    <xf numFmtId="177" fontId="14" fillId="6" borderId="42" xfId="1" applyNumberFormat="1" applyFont="1" applyFill="1" applyBorder="1" applyAlignment="1">
      <alignment vertical="center"/>
    </xf>
    <xf numFmtId="177" fontId="17" fillId="4" borderId="17" xfId="0" applyNumberFormat="1" applyFont="1" applyFill="1" applyBorder="1" applyAlignment="1">
      <alignment horizontal="distributed" vertical="center"/>
    </xf>
    <xf numFmtId="177" fontId="17" fillId="3" borderId="66" xfId="0" applyNumberFormat="1" applyFont="1" applyFill="1" applyBorder="1" applyAlignment="1">
      <alignment horizontal="distributed" vertical="center"/>
    </xf>
    <xf numFmtId="177" fontId="17" fillId="3" borderId="67" xfId="0" applyNumberFormat="1" applyFont="1" applyFill="1" applyBorder="1" applyAlignment="1">
      <alignment horizontal="distributed" vertical="center"/>
    </xf>
    <xf numFmtId="177" fontId="17" fillId="3" borderId="68" xfId="1" applyNumberFormat="1" applyFont="1" applyFill="1" applyBorder="1" applyAlignment="1">
      <alignment vertical="center"/>
    </xf>
    <xf numFmtId="177" fontId="17" fillId="3" borderId="69" xfId="1" applyNumberFormat="1" applyFont="1" applyFill="1" applyBorder="1" applyAlignment="1">
      <alignment vertical="center"/>
    </xf>
    <xf numFmtId="177" fontId="17" fillId="3" borderId="70" xfId="0" applyNumberFormat="1" applyFont="1" applyFill="1" applyBorder="1" applyAlignment="1">
      <alignment horizontal="distributed" vertical="center"/>
    </xf>
    <xf numFmtId="177" fontId="17" fillId="3" borderId="71" xfId="1" applyNumberFormat="1" applyFont="1" applyFill="1" applyBorder="1" applyAlignment="1">
      <alignment vertical="center"/>
    </xf>
    <xf numFmtId="177" fontId="0" fillId="0" borderId="0" xfId="0" applyNumberFormat="1" applyAlignment="1">
      <alignment vertical="center" shrinkToFit="1"/>
    </xf>
    <xf numFmtId="0" fontId="24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4" fillId="0" borderId="0" xfId="2" applyAlignment="1">
      <alignment vertical="center"/>
    </xf>
    <xf numFmtId="0" fontId="14" fillId="0" borderId="0" xfId="2" applyAlignment="1">
      <alignment horizontal="center" vertical="center"/>
    </xf>
    <xf numFmtId="0" fontId="14" fillId="0" borderId="0" xfId="2" applyAlignment="1">
      <alignment horizontal="center" vertical="center"/>
    </xf>
    <xf numFmtId="177" fontId="14" fillId="0" borderId="0" xfId="2" applyNumberFormat="1" applyAlignment="1">
      <alignment horizontal="center" vertical="center"/>
    </xf>
    <xf numFmtId="0" fontId="15" fillId="0" borderId="0" xfId="2" applyFont="1" applyAlignment="1">
      <alignment vertical="center"/>
    </xf>
    <xf numFmtId="0" fontId="14" fillId="0" borderId="0" xfId="2" applyFont="1" applyFill="1" applyAlignment="1">
      <alignment horizontal="center" vertical="center"/>
    </xf>
    <xf numFmtId="177" fontId="14" fillId="0" borderId="0" xfId="2" applyNumberFormat="1" applyAlignment="1">
      <alignment vertical="center"/>
    </xf>
    <xf numFmtId="0" fontId="14" fillId="0" borderId="0" xfId="2" applyNumberFormat="1" applyFont="1" applyFill="1" applyAlignment="1">
      <alignment horizontal="center" vertical="center"/>
    </xf>
    <xf numFmtId="177" fontId="14" fillId="0" borderId="0" xfId="2" applyNumberFormat="1" applyAlignment="1">
      <alignment horizontal="right" vertical="center"/>
    </xf>
    <xf numFmtId="0" fontId="17" fillId="3" borderId="72" xfId="2" applyFont="1" applyFill="1" applyBorder="1" applyAlignment="1">
      <alignment horizontal="center" vertical="center"/>
    </xf>
    <xf numFmtId="0" fontId="17" fillId="3" borderId="11" xfId="2" applyFont="1" applyFill="1" applyBorder="1" applyAlignment="1">
      <alignment horizontal="center" vertical="center"/>
    </xf>
    <xf numFmtId="0" fontId="14" fillId="3" borderId="11" xfId="2" applyFont="1" applyFill="1" applyBorder="1" applyAlignment="1">
      <alignment horizontal="center" vertical="center"/>
    </xf>
    <xf numFmtId="177" fontId="17" fillId="3" borderId="11" xfId="2" applyNumberFormat="1" applyFont="1" applyFill="1" applyBorder="1" applyAlignment="1">
      <alignment horizontal="center" vertical="center"/>
    </xf>
    <xf numFmtId="177" fontId="17" fillId="3" borderId="12" xfId="2" applyNumberFormat="1" applyFont="1" applyFill="1" applyBorder="1" applyAlignment="1">
      <alignment horizontal="center" vertical="center"/>
    </xf>
    <xf numFmtId="0" fontId="17" fillId="3" borderId="13" xfId="2" applyFont="1" applyFill="1" applyBorder="1" applyAlignment="1">
      <alignment horizontal="center" vertical="center"/>
    </xf>
    <xf numFmtId="0" fontId="17" fillId="3" borderId="10" xfId="2" applyFont="1" applyFill="1" applyBorder="1" applyAlignment="1">
      <alignment horizontal="center" vertical="center"/>
    </xf>
    <xf numFmtId="0" fontId="14" fillId="3" borderId="11" xfId="2" applyNumberFormat="1" applyFont="1" applyFill="1" applyBorder="1" applyAlignment="1">
      <alignment horizontal="center" vertical="center"/>
    </xf>
    <xf numFmtId="177" fontId="17" fillId="3" borderId="14" xfId="2" applyNumberFormat="1" applyFont="1" applyFill="1" applyBorder="1" applyAlignment="1">
      <alignment horizontal="center" vertical="center"/>
    </xf>
    <xf numFmtId="0" fontId="17" fillId="3" borderId="73" xfId="2" applyFont="1" applyFill="1" applyBorder="1" applyAlignment="1">
      <alignment horizontal="center" vertical="center"/>
    </xf>
    <xf numFmtId="0" fontId="17" fillId="3" borderId="17" xfId="2" applyFont="1" applyFill="1" applyBorder="1" applyAlignment="1">
      <alignment horizontal="center" vertical="center"/>
    </xf>
    <xf numFmtId="0" fontId="14" fillId="3" borderId="17" xfId="2" applyFont="1" applyFill="1" applyBorder="1" applyAlignment="1">
      <alignment horizontal="center" vertical="center"/>
    </xf>
    <xf numFmtId="177" fontId="17" fillId="3" borderId="17" xfId="2" applyNumberFormat="1" applyFont="1" applyFill="1" applyBorder="1" applyAlignment="1">
      <alignment horizontal="center" vertical="center"/>
    </xf>
    <xf numFmtId="177" fontId="17" fillId="3" borderId="18" xfId="2" applyNumberFormat="1" applyFont="1" applyFill="1" applyBorder="1" applyAlignment="1">
      <alignment horizontal="center" vertical="center"/>
    </xf>
    <xf numFmtId="0" fontId="17" fillId="3" borderId="19" xfId="2" applyFont="1" applyFill="1" applyBorder="1" applyAlignment="1">
      <alignment horizontal="center" vertical="center"/>
    </xf>
    <xf numFmtId="0" fontId="17" fillId="3" borderId="16" xfId="2" applyFont="1" applyFill="1" applyBorder="1" applyAlignment="1">
      <alignment horizontal="center" vertical="center"/>
    </xf>
    <xf numFmtId="0" fontId="14" fillId="3" borderId="17" xfId="2" applyNumberFormat="1" applyFont="1" applyFill="1" applyBorder="1" applyAlignment="1">
      <alignment horizontal="center" vertical="center"/>
    </xf>
    <xf numFmtId="177" fontId="17" fillId="3" borderId="20" xfId="2" applyNumberFormat="1" applyFont="1" applyFill="1" applyBorder="1" applyAlignment="1">
      <alignment horizontal="center" vertical="center"/>
    </xf>
    <xf numFmtId="0" fontId="17" fillId="4" borderId="15" xfId="2" applyFont="1" applyFill="1" applyBorder="1" applyAlignment="1">
      <alignment vertical="center"/>
    </xf>
    <xf numFmtId="0" fontId="17" fillId="4" borderId="16" xfId="2" applyFont="1" applyFill="1" applyBorder="1" applyAlignment="1">
      <alignment horizontal="distributed" vertical="center"/>
    </xf>
    <xf numFmtId="0" fontId="14" fillId="8" borderId="17" xfId="2" applyFont="1" applyFill="1" applyBorder="1" applyAlignment="1">
      <alignment horizontal="center" vertical="center"/>
    </xf>
    <xf numFmtId="177" fontId="17" fillId="5" borderId="17" xfId="1" applyNumberFormat="1" applyFont="1" applyFill="1" applyBorder="1" applyAlignment="1">
      <alignment horizontal="right" vertical="center" shrinkToFit="1"/>
    </xf>
    <xf numFmtId="177" fontId="17" fillId="5" borderId="18" xfId="1" applyNumberFormat="1" applyFont="1" applyFill="1" applyBorder="1" applyAlignment="1">
      <alignment horizontal="right" vertical="center" shrinkToFit="1"/>
    </xf>
    <xf numFmtId="3" fontId="17" fillId="4" borderId="74" xfId="2" applyNumberFormat="1" applyFont="1" applyFill="1" applyBorder="1" applyAlignment="1">
      <alignment vertical="center"/>
    </xf>
    <xf numFmtId="3" fontId="17" fillId="4" borderId="16" xfId="2" applyNumberFormat="1" applyFont="1" applyFill="1" applyBorder="1" applyAlignment="1">
      <alignment horizontal="distributed" vertical="center"/>
    </xf>
    <xf numFmtId="0" fontId="14" fillId="8" borderId="17" xfId="2" applyNumberFormat="1" applyFont="1" applyFill="1" applyBorder="1" applyAlignment="1">
      <alignment horizontal="center" vertical="center"/>
    </xf>
    <xf numFmtId="177" fontId="17" fillId="5" borderId="20" xfId="1" applyNumberFormat="1" applyFont="1" applyFill="1" applyBorder="1" applyAlignment="1">
      <alignment horizontal="right" vertical="center" shrinkToFit="1"/>
    </xf>
    <xf numFmtId="0" fontId="14" fillId="4" borderId="21" xfId="2" applyFill="1" applyBorder="1" applyAlignment="1">
      <alignment horizontal="center" vertical="center"/>
    </xf>
    <xf numFmtId="0" fontId="14" fillId="4" borderId="22" xfId="2" applyFill="1" applyBorder="1" applyAlignment="1">
      <alignment horizontal="distributed" vertical="center"/>
    </xf>
    <xf numFmtId="0" fontId="14" fillId="7" borderId="22" xfId="2" applyFont="1" applyFill="1" applyBorder="1" applyAlignment="1">
      <alignment horizontal="center" vertical="center"/>
    </xf>
    <xf numFmtId="177" fontId="14" fillId="6" borderId="46" xfId="2" applyNumberFormat="1" applyFont="1" applyFill="1" applyBorder="1" applyAlignment="1">
      <alignment horizontal="right" vertical="center" shrinkToFit="1"/>
    </xf>
    <xf numFmtId="177" fontId="14" fillId="6" borderId="50" xfId="2" applyNumberFormat="1" applyFont="1" applyFill="1" applyBorder="1" applyAlignment="1">
      <alignment horizontal="right" vertical="center" shrinkToFit="1"/>
    </xf>
    <xf numFmtId="3" fontId="17" fillId="4" borderId="75" xfId="2" applyNumberFormat="1" applyFont="1" applyFill="1" applyBorder="1" applyAlignment="1">
      <alignment horizontal="center" vertical="center"/>
    </xf>
    <xf numFmtId="3" fontId="17" fillId="4" borderId="22" xfId="2" applyNumberFormat="1" applyFont="1" applyFill="1" applyBorder="1" applyAlignment="1">
      <alignment horizontal="distributed" vertical="center"/>
    </xf>
    <xf numFmtId="0" fontId="14" fillId="8" borderId="22" xfId="2" applyNumberFormat="1" applyFont="1" applyFill="1" applyBorder="1" applyAlignment="1">
      <alignment horizontal="center" vertical="center"/>
    </xf>
    <xf numFmtId="177" fontId="16" fillId="7" borderId="23" xfId="1" applyNumberFormat="1" applyFont="1" applyFill="1" applyBorder="1" applyAlignment="1">
      <alignment horizontal="right" vertical="center" shrinkToFit="1"/>
    </xf>
    <xf numFmtId="177" fontId="16" fillId="7" borderId="26" xfId="1" applyNumberFormat="1" applyFont="1" applyFill="1" applyBorder="1" applyAlignment="1">
      <alignment horizontal="right" vertical="center" shrinkToFit="1"/>
    </xf>
    <xf numFmtId="0" fontId="14" fillId="4" borderId="27" xfId="2" applyFill="1" applyBorder="1" applyAlignment="1">
      <alignment horizontal="center" vertical="center"/>
    </xf>
    <xf numFmtId="0" fontId="14" fillId="4" borderId="28" xfId="2" applyFill="1" applyBorder="1" applyAlignment="1">
      <alignment horizontal="distributed" vertical="center"/>
    </xf>
    <xf numFmtId="0" fontId="14" fillId="7" borderId="28" xfId="2" applyFont="1" applyFill="1" applyBorder="1" applyAlignment="1">
      <alignment horizontal="center" vertical="center"/>
    </xf>
    <xf numFmtId="177" fontId="16" fillId="6" borderId="23" xfId="1" applyNumberFormat="1" applyFont="1" applyFill="1" applyBorder="1" applyAlignment="1">
      <alignment horizontal="right" vertical="center" shrinkToFit="1"/>
    </xf>
    <xf numFmtId="177" fontId="16" fillId="6" borderId="24" xfId="1" applyNumberFormat="1" applyFont="1" applyFill="1" applyBorder="1" applyAlignment="1">
      <alignment horizontal="right" vertical="center" shrinkToFit="1"/>
    </xf>
    <xf numFmtId="3" fontId="14" fillId="4" borderId="64" xfId="2" applyNumberFormat="1" applyFill="1" applyBorder="1" applyAlignment="1">
      <alignment horizontal="right" vertical="center"/>
    </xf>
    <xf numFmtId="3" fontId="14" fillId="4" borderId="28" xfId="2" applyNumberFormat="1" applyFill="1" applyBorder="1" applyAlignment="1">
      <alignment horizontal="distributed" vertical="center"/>
    </xf>
    <xf numFmtId="0" fontId="14" fillId="7" borderId="28" xfId="2" applyNumberFormat="1" applyFont="1" applyFill="1" applyBorder="1" applyAlignment="1">
      <alignment horizontal="center" vertical="center"/>
    </xf>
    <xf numFmtId="177" fontId="16" fillId="6" borderId="29" xfId="1" applyNumberFormat="1" applyFont="1" applyFill="1" applyBorder="1" applyAlignment="1">
      <alignment horizontal="right" vertical="center" shrinkToFit="1"/>
    </xf>
    <xf numFmtId="177" fontId="16" fillId="6" borderId="32" xfId="1" applyNumberFormat="1" applyFont="1" applyFill="1" applyBorder="1" applyAlignment="1">
      <alignment horizontal="right" vertical="center" shrinkToFit="1"/>
    </xf>
    <xf numFmtId="0" fontId="14" fillId="8" borderId="28" xfId="2" applyFont="1" applyFill="1" applyBorder="1" applyAlignment="1">
      <alignment horizontal="center" vertical="center"/>
    </xf>
    <xf numFmtId="177" fontId="14" fillId="7" borderId="29" xfId="1" applyNumberFormat="1" applyFont="1" applyFill="1" applyBorder="1" applyAlignment="1">
      <alignment horizontal="right" vertical="center" shrinkToFit="1"/>
    </xf>
    <xf numFmtId="177" fontId="14" fillId="7" borderId="30" xfId="1" applyNumberFormat="1" applyFont="1" applyFill="1" applyBorder="1" applyAlignment="1">
      <alignment horizontal="right" vertical="center" shrinkToFit="1"/>
    </xf>
    <xf numFmtId="0" fontId="14" fillId="4" borderId="27" xfId="2" applyFill="1" applyBorder="1" applyAlignment="1">
      <alignment horizontal="right" vertical="center"/>
    </xf>
    <xf numFmtId="177" fontId="16" fillId="6" borderId="30" xfId="1" applyNumberFormat="1" applyFont="1" applyFill="1" applyBorder="1" applyAlignment="1">
      <alignment horizontal="right" vertical="center" shrinkToFit="1"/>
    </xf>
    <xf numFmtId="3" fontId="17" fillId="4" borderId="64" xfId="2" applyNumberFormat="1" applyFont="1" applyFill="1" applyBorder="1" applyAlignment="1">
      <alignment horizontal="center" vertical="center"/>
    </xf>
    <xf numFmtId="3" fontId="17" fillId="4" borderId="28" xfId="2" applyNumberFormat="1" applyFont="1" applyFill="1" applyBorder="1" applyAlignment="1">
      <alignment horizontal="distributed" vertical="center"/>
    </xf>
    <xf numFmtId="0" fontId="14" fillId="8" borderId="28" xfId="2" applyNumberFormat="1" applyFont="1" applyFill="1" applyBorder="1" applyAlignment="1">
      <alignment horizontal="center" vertical="center"/>
    </xf>
    <xf numFmtId="177" fontId="16" fillId="7" borderId="29" xfId="1" applyNumberFormat="1" applyFont="1" applyFill="1" applyBorder="1" applyAlignment="1">
      <alignment horizontal="right" vertical="center" shrinkToFit="1"/>
    </xf>
    <xf numFmtId="177" fontId="16" fillId="7" borderId="32" xfId="1" applyNumberFormat="1" applyFont="1" applyFill="1" applyBorder="1" applyAlignment="1">
      <alignment horizontal="right" vertical="center" shrinkToFit="1"/>
    </xf>
    <xf numFmtId="0" fontId="14" fillId="4" borderId="40" xfId="2" applyFill="1" applyBorder="1" applyAlignment="1">
      <alignment horizontal="center" vertical="center"/>
    </xf>
    <xf numFmtId="0" fontId="14" fillId="4" borderId="37" xfId="2" applyFill="1" applyBorder="1" applyAlignment="1">
      <alignment horizontal="distributed" vertical="center"/>
    </xf>
    <xf numFmtId="0" fontId="14" fillId="7" borderId="37" xfId="2" applyFont="1" applyFill="1" applyBorder="1" applyAlignment="1">
      <alignment horizontal="center" vertical="center"/>
    </xf>
    <xf numFmtId="3" fontId="17" fillId="4" borderId="76" xfId="2" applyNumberFormat="1" applyFont="1" applyFill="1" applyBorder="1" applyAlignment="1">
      <alignment horizontal="center" vertical="center"/>
    </xf>
    <xf numFmtId="3" fontId="17" fillId="4" borderId="37" xfId="2" applyNumberFormat="1" applyFont="1" applyFill="1" applyBorder="1" applyAlignment="1">
      <alignment horizontal="distributed" vertical="center"/>
    </xf>
    <xf numFmtId="0" fontId="14" fillId="7" borderId="37" xfId="2" applyNumberFormat="1" applyFont="1" applyFill="1" applyBorder="1" applyAlignment="1">
      <alignment horizontal="center" vertical="center"/>
    </xf>
    <xf numFmtId="177" fontId="16" fillId="6" borderId="35" xfId="1" applyNumberFormat="1" applyFont="1" applyFill="1" applyBorder="1" applyAlignment="1">
      <alignment horizontal="right" vertical="center" shrinkToFit="1"/>
    </xf>
    <xf numFmtId="177" fontId="16" fillId="6" borderId="36" xfId="1" applyNumberFormat="1" applyFont="1" applyFill="1" applyBorder="1" applyAlignment="1">
      <alignment horizontal="right" vertical="center" shrinkToFit="1"/>
    </xf>
    <xf numFmtId="3" fontId="14" fillId="4" borderId="75" xfId="2" applyNumberFormat="1" applyFill="1" applyBorder="1" applyAlignment="1">
      <alignment horizontal="center" vertical="center"/>
    </xf>
    <xf numFmtId="3" fontId="14" fillId="4" borderId="22" xfId="2" applyNumberFormat="1" applyFill="1" applyBorder="1" applyAlignment="1">
      <alignment horizontal="distributed" vertical="center"/>
    </xf>
    <xf numFmtId="0" fontId="14" fillId="7" borderId="22" xfId="2" applyNumberFormat="1" applyFont="1" applyFill="1" applyBorder="1" applyAlignment="1">
      <alignment horizontal="center" vertical="center"/>
    </xf>
    <xf numFmtId="177" fontId="16" fillId="6" borderId="26" xfId="1" applyNumberFormat="1" applyFont="1" applyFill="1" applyBorder="1" applyAlignment="1">
      <alignment horizontal="right" vertical="center" shrinkToFit="1"/>
    </xf>
    <xf numFmtId="3" fontId="14" fillId="4" borderId="64" xfId="2" applyNumberFormat="1" applyFill="1" applyBorder="1" applyAlignment="1">
      <alignment horizontal="center" vertical="center"/>
    </xf>
    <xf numFmtId="3" fontId="18" fillId="4" borderId="28" xfId="2" applyNumberFormat="1" applyFont="1" applyFill="1" applyBorder="1" applyAlignment="1">
      <alignment horizontal="distributed" vertical="center"/>
    </xf>
    <xf numFmtId="0" fontId="14" fillId="4" borderId="27" xfId="2" applyFont="1" applyFill="1" applyBorder="1" applyAlignment="1">
      <alignment horizontal="center" vertical="center"/>
    </xf>
    <xf numFmtId="0" fontId="14" fillId="4" borderId="28" xfId="2" applyFont="1" applyFill="1" applyBorder="1" applyAlignment="1">
      <alignment horizontal="distributed" vertical="center"/>
    </xf>
    <xf numFmtId="177" fontId="16" fillId="6" borderId="41" xfId="1" applyNumberFormat="1" applyFont="1" applyFill="1" applyBorder="1" applyAlignment="1">
      <alignment horizontal="right" vertical="center" shrinkToFit="1"/>
    </xf>
    <xf numFmtId="3" fontId="14" fillId="4" borderId="76" xfId="2" applyNumberFormat="1" applyFill="1" applyBorder="1" applyAlignment="1">
      <alignment horizontal="center" vertical="center"/>
    </xf>
    <xf numFmtId="3" fontId="14" fillId="4" borderId="37" xfId="2" applyNumberFormat="1" applyFill="1" applyBorder="1" applyAlignment="1">
      <alignment horizontal="distributed" vertical="center"/>
    </xf>
    <xf numFmtId="177" fontId="14" fillId="0" borderId="29" xfId="1" applyNumberFormat="1" applyFont="1" applyFill="1" applyBorder="1" applyAlignment="1">
      <alignment horizontal="right" vertical="center" shrinkToFit="1"/>
    </xf>
    <xf numFmtId="177" fontId="14" fillId="0" borderId="32" xfId="1" applyNumberFormat="1" applyFont="1" applyFill="1" applyBorder="1" applyAlignment="1">
      <alignment horizontal="right" vertical="center" shrinkToFit="1"/>
    </xf>
    <xf numFmtId="177" fontId="16" fillId="0" borderId="29" xfId="1" applyNumberFormat="1" applyFont="1" applyFill="1" applyBorder="1" applyAlignment="1">
      <alignment horizontal="right" vertical="center" shrinkToFit="1"/>
    </xf>
    <xf numFmtId="177" fontId="16" fillId="0" borderId="24" xfId="1" applyNumberFormat="1" applyFont="1" applyFill="1" applyBorder="1" applyAlignment="1">
      <alignment horizontal="right" vertical="center" shrinkToFit="1"/>
    </xf>
    <xf numFmtId="177" fontId="16" fillId="0" borderId="30" xfId="1" applyNumberFormat="1" applyFont="1" applyFill="1" applyBorder="1" applyAlignment="1">
      <alignment horizontal="right" vertical="center" shrinkToFit="1"/>
    </xf>
    <xf numFmtId="0" fontId="14" fillId="4" borderId="37" xfId="2" applyFont="1" applyFill="1" applyBorder="1" applyAlignment="1">
      <alignment horizontal="distributed" vertical="center"/>
    </xf>
    <xf numFmtId="177" fontId="16" fillId="0" borderId="41" xfId="1" applyNumberFormat="1" applyFont="1" applyFill="1" applyBorder="1" applyAlignment="1">
      <alignment horizontal="right" vertical="center" shrinkToFit="1"/>
    </xf>
    <xf numFmtId="0" fontId="14" fillId="4" borderId="22" xfId="2" applyFont="1" applyFill="1" applyBorder="1" applyAlignment="1">
      <alignment horizontal="distributed" vertical="center"/>
    </xf>
    <xf numFmtId="0" fontId="14" fillId="3" borderId="22" xfId="2" applyFont="1" applyFill="1" applyBorder="1" applyAlignment="1">
      <alignment horizontal="center" vertical="center"/>
    </xf>
    <xf numFmtId="177" fontId="16" fillId="0" borderId="23" xfId="1" applyNumberFormat="1" applyFont="1" applyFill="1" applyBorder="1" applyAlignment="1">
      <alignment horizontal="right" vertical="center" shrinkToFit="1"/>
    </xf>
    <xf numFmtId="0" fontId="14" fillId="3" borderId="28" xfId="2" applyFont="1" applyFill="1" applyBorder="1" applyAlignment="1">
      <alignment horizontal="center" vertical="center"/>
    </xf>
    <xf numFmtId="3" fontId="14" fillId="4" borderId="28" xfId="2" applyNumberFormat="1" applyFont="1" applyFill="1" applyBorder="1" applyAlignment="1">
      <alignment horizontal="distributed" vertical="center"/>
    </xf>
    <xf numFmtId="3" fontId="14" fillId="4" borderId="64" xfId="2" applyNumberFormat="1" applyFont="1" applyFill="1" applyBorder="1" applyAlignment="1">
      <alignment horizontal="center" vertical="center"/>
    </xf>
    <xf numFmtId="0" fontId="14" fillId="9" borderId="28" xfId="2" applyNumberFormat="1" applyFont="1" applyFill="1" applyBorder="1" applyAlignment="1">
      <alignment horizontal="center" vertical="center"/>
    </xf>
    <xf numFmtId="0" fontId="22" fillId="4" borderId="28" xfId="2" applyFont="1" applyFill="1" applyBorder="1" applyAlignment="1">
      <alignment horizontal="distributed" vertical="center"/>
    </xf>
    <xf numFmtId="0" fontId="22" fillId="7" borderId="28" xfId="2" applyFont="1" applyFill="1" applyBorder="1" applyAlignment="1">
      <alignment horizontal="center" vertical="center"/>
    </xf>
    <xf numFmtId="0" fontId="14" fillId="5" borderId="28" xfId="2" applyNumberFormat="1" applyFont="1" applyFill="1" applyBorder="1" applyAlignment="1">
      <alignment horizontal="center" vertical="center"/>
    </xf>
    <xf numFmtId="0" fontId="14" fillId="10" borderId="28" xfId="2" applyNumberFormat="1" applyFont="1" applyFill="1" applyBorder="1" applyAlignment="1">
      <alignment horizontal="center" vertical="center"/>
    </xf>
    <xf numFmtId="177" fontId="16" fillId="0" borderId="35" xfId="1" applyNumberFormat="1" applyFont="1" applyFill="1" applyBorder="1" applyAlignment="1">
      <alignment horizontal="right" vertical="center" shrinkToFit="1"/>
    </xf>
    <xf numFmtId="0" fontId="14" fillId="4" borderId="40" xfId="2" applyFont="1" applyFill="1" applyBorder="1" applyAlignment="1">
      <alignment horizontal="center" vertical="center"/>
    </xf>
    <xf numFmtId="177" fontId="16" fillId="0" borderId="48" xfId="1" applyNumberFormat="1" applyFont="1" applyFill="1" applyBorder="1" applyAlignment="1">
      <alignment horizontal="right" vertical="center" shrinkToFit="1"/>
    </xf>
    <xf numFmtId="3" fontId="14" fillId="4" borderId="77" xfId="2" applyNumberFormat="1" applyFill="1" applyBorder="1" applyAlignment="1">
      <alignment horizontal="center" vertical="center"/>
    </xf>
    <xf numFmtId="0" fontId="14" fillId="7" borderId="42" xfId="2" applyNumberFormat="1" applyFont="1" applyFill="1" applyBorder="1" applyAlignment="1">
      <alignment horizontal="center" vertical="center"/>
    </xf>
    <xf numFmtId="177" fontId="14" fillId="0" borderId="35" xfId="1" applyNumberFormat="1" applyFont="1" applyFill="1" applyBorder="1" applyAlignment="1">
      <alignment horizontal="right" vertical="center" shrinkToFit="1"/>
    </xf>
    <xf numFmtId="177" fontId="14" fillId="0" borderId="36" xfId="1" applyNumberFormat="1" applyFont="1" applyFill="1" applyBorder="1" applyAlignment="1">
      <alignment horizontal="right" vertical="center" shrinkToFit="1"/>
    </xf>
    <xf numFmtId="0" fontId="14" fillId="7" borderId="17" xfId="2" applyFont="1" applyFill="1" applyBorder="1" applyAlignment="1">
      <alignment horizontal="center" vertical="center"/>
    </xf>
    <xf numFmtId="3" fontId="14" fillId="4" borderId="78" xfId="2" applyNumberFormat="1" applyFill="1" applyBorder="1" applyAlignment="1">
      <alignment horizontal="center" vertical="center"/>
    </xf>
    <xf numFmtId="3" fontId="14" fillId="4" borderId="58" xfId="2" applyNumberFormat="1" applyFill="1" applyBorder="1" applyAlignment="1">
      <alignment horizontal="distributed" vertical="center"/>
    </xf>
    <xf numFmtId="0" fontId="14" fillId="10" borderId="17" xfId="2" applyNumberFormat="1" applyFont="1" applyFill="1" applyBorder="1" applyAlignment="1">
      <alignment horizontal="center" vertical="center"/>
    </xf>
    <xf numFmtId="0" fontId="17" fillId="4" borderId="21" xfId="2" applyFont="1" applyFill="1" applyBorder="1" applyAlignment="1">
      <alignment horizontal="center" vertical="center"/>
    </xf>
    <xf numFmtId="0" fontId="17" fillId="4" borderId="22" xfId="2" applyFont="1" applyFill="1" applyBorder="1" applyAlignment="1">
      <alignment horizontal="distributed" vertical="center"/>
    </xf>
    <xf numFmtId="0" fontId="14" fillId="8" borderId="22" xfId="2" applyFont="1" applyFill="1" applyBorder="1" applyAlignment="1">
      <alignment horizontal="center" vertical="center"/>
    </xf>
    <xf numFmtId="177" fontId="14" fillId="7" borderId="23" xfId="1" applyNumberFormat="1" applyFont="1" applyFill="1" applyBorder="1" applyAlignment="1">
      <alignment horizontal="right" vertical="center" shrinkToFit="1"/>
    </xf>
    <xf numFmtId="177" fontId="14" fillId="7" borderId="24" xfId="1" applyNumberFormat="1" applyFont="1" applyFill="1" applyBorder="1" applyAlignment="1">
      <alignment horizontal="right" vertical="center" shrinkToFit="1"/>
    </xf>
    <xf numFmtId="3" fontId="17" fillId="4" borderId="79" xfId="2" applyNumberFormat="1" applyFont="1" applyFill="1" applyBorder="1" applyAlignment="1">
      <alignment vertical="center"/>
    </xf>
    <xf numFmtId="3" fontId="17" fillId="4" borderId="61" xfId="2" applyNumberFormat="1" applyFont="1" applyFill="1" applyBorder="1" applyAlignment="1">
      <alignment horizontal="distributed" vertical="center"/>
    </xf>
    <xf numFmtId="177" fontId="17" fillId="5" borderId="62" xfId="1" applyNumberFormat="1" applyFont="1" applyFill="1" applyBorder="1" applyAlignment="1">
      <alignment horizontal="right" vertical="center" shrinkToFit="1"/>
    </xf>
    <xf numFmtId="0" fontId="14" fillId="4" borderId="27" xfId="2" applyFill="1" applyBorder="1" applyAlignment="1">
      <alignment vertical="center"/>
    </xf>
    <xf numFmtId="0" fontId="18" fillId="4" borderId="28" xfId="2" applyFont="1" applyFill="1" applyBorder="1" applyAlignment="1">
      <alignment horizontal="distributed" vertical="center"/>
    </xf>
    <xf numFmtId="3" fontId="25" fillId="4" borderId="17" xfId="2" applyNumberFormat="1" applyFont="1" applyFill="1" applyBorder="1" applyAlignment="1">
      <alignment horizontal="distributed" vertical="center"/>
    </xf>
    <xf numFmtId="177" fontId="17" fillId="3" borderId="17" xfId="1" applyNumberFormat="1" applyFont="1" applyFill="1" applyBorder="1" applyAlignment="1">
      <alignment horizontal="right" vertical="center" shrinkToFit="1"/>
    </xf>
    <xf numFmtId="177" fontId="17" fillId="3" borderId="20" xfId="1" applyNumberFormat="1" applyFont="1" applyFill="1" applyBorder="1" applyAlignment="1">
      <alignment horizontal="right" vertical="center" shrinkToFit="1"/>
    </xf>
    <xf numFmtId="177" fontId="17" fillId="4" borderId="19" xfId="2" applyNumberFormat="1" applyFont="1" applyFill="1" applyBorder="1" applyAlignment="1">
      <alignment horizontal="left" vertical="center"/>
    </xf>
    <xf numFmtId="177" fontId="17" fillId="4" borderId="16" xfId="2" applyNumberFormat="1" applyFont="1" applyFill="1" applyBorder="1" applyAlignment="1">
      <alignment horizontal="distributed" vertical="center"/>
    </xf>
    <xf numFmtId="0" fontId="22" fillId="8" borderId="17" xfId="2" applyNumberFormat="1" applyFont="1" applyFill="1" applyBorder="1" applyAlignment="1">
      <alignment horizontal="center" vertical="center"/>
    </xf>
    <xf numFmtId="0" fontId="22" fillId="4" borderId="25" xfId="2" applyFont="1" applyFill="1" applyBorder="1" applyAlignment="1">
      <alignment horizontal="center" vertical="center"/>
    </xf>
    <xf numFmtId="0" fontId="22" fillId="4" borderId="22" xfId="2" applyFont="1" applyFill="1" applyBorder="1" applyAlignment="1">
      <alignment horizontal="distributed" vertical="center"/>
    </xf>
    <xf numFmtId="0" fontId="22" fillId="3" borderId="22" xfId="2" applyNumberFormat="1" applyFont="1" applyFill="1" applyBorder="1" applyAlignment="1">
      <alignment horizontal="center" vertical="center"/>
    </xf>
    <xf numFmtId="177" fontId="14" fillId="0" borderId="23" xfId="1" applyNumberFormat="1" applyFont="1" applyFill="1" applyBorder="1" applyAlignment="1">
      <alignment horizontal="right" vertical="center" shrinkToFit="1"/>
    </xf>
    <xf numFmtId="177" fontId="14" fillId="0" borderId="26" xfId="1" applyNumberFormat="1" applyFont="1" applyFill="1" applyBorder="1" applyAlignment="1">
      <alignment horizontal="right" vertical="center" shrinkToFit="1"/>
    </xf>
    <xf numFmtId="0" fontId="22" fillId="4" borderId="31" xfId="2" applyFont="1" applyFill="1" applyBorder="1" applyAlignment="1">
      <alignment horizontal="center" vertical="center"/>
    </xf>
    <xf numFmtId="0" fontId="19" fillId="4" borderId="28" xfId="2" applyFont="1" applyFill="1" applyBorder="1" applyAlignment="1">
      <alignment horizontal="distributed" vertical="center"/>
    </xf>
    <xf numFmtId="0" fontId="22" fillId="3" borderId="28" xfId="2" applyNumberFormat="1" applyFont="1" applyFill="1" applyBorder="1" applyAlignment="1">
      <alignment horizontal="center" vertical="center"/>
    </xf>
    <xf numFmtId="0" fontId="22" fillId="4" borderId="34" xfId="2" applyFont="1" applyFill="1" applyBorder="1" applyAlignment="1">
      <alignment horizontal="center" vertical="center"/>
    </xf>
    <xf numFmtId="0" fontId="22" fillId="4" borderId="37" xfId="2" applyFont="1" applyFill="1" applyBorder="1" applyAlignment="1">
      <alignment horizontal="distributed" vertical="center"/>
    </xf>
    <xf numFmtId="0" fontId="22" fillId="3" borderId="37" xfId="2" applyNumberFormat="1" applyFont="1" applyFill="1" applyBorder="1" applyAlignment="1">
      <alignment horizontal="center" vertical="center"/>
    </xf>
    <xf numFmtId="177" fontId="14" fillId="5" borderId="17" xfId="1" applyNumberFormat="1" applyFont="1" applyFill="1" applyBorder="1" applyAlignment="1">
      <alignment horizontal="right" vertical="center" shrinkToFit="1"/>
    </xf>
    <xf numFmtId="177" fontId="14" fillId="5" borderId="20" xfId="1" applyNumberFormat="1" applyFont="1" applyFill="1" applyBorder="1" applyAlignment="1">
      <alignment horizontal="right" vertical="center" shrinkToFit="1"/>
    </xf>
    <xf numFmtId="0" fontId="17" fillId="4" borderId="27" xfId="2" applyFont="1" applyFill="1" applyBorder="1" applyAlignment="1">
      <alignment horizontal="center" vertical="center"/>
    </xf>
    <xf numFmtId="0" fontId="17" fillId="4" borderId="28" xfId="2" applyFont="1" applyFill="1" applyBorder="1" applyAlignment="1">
      <alignment horizontal="distributed" vertical="center"/>
    </xf>
    <xf numFmtId="0" fontId="21" fillId="4" borderId="28" xfId="2" applyFont="1" applyFill="1" applyBorder="1" applyAlignment="1">
      <alignment horizontal="distributed" vertical="center" shrinkToFit="1"/>
    </xf>
    <xf numFmtId="0" fontId="22" fillId="4" borderId="34" xfId="2" applyFont="1" applyFill="1" applyBorder="1" applyAlignment="1">
      <alignment horizontal="right" vertical="center"/>
    </xf>
    <xf numFmtId="0" fontId="14" fillId="4" borderId="0" xfId="2" applyFont="1" applyFill="1" applyBorder="1" applyAlignment="1">
      <alignment horizontal="distributed" vertical="center"/>
    </xf>
    <xf numFmtId="0" fontId="22" fillId="3" borderId="42" xfId="2" applyNumberFormat="1" applyFont="1" applyFill="1" applyBorder="1" applyAlignment="1">
      <alignment horizontal="center" vertical="center"/>
    </xf>
    <xf numFmtId="177" fontId="17" fillId="4" borderId="60" xfId="2" applyNumberFormat="1" applyFont="1" applyFill="1" applyBorder="1" applyAlignment="1">
      <alignment horizontal="left" vertical="center"/>
    </xf>
    <xf numFmtId="177" fontId="17" fillId="4" borderId="61" xfId="2" applyNumberFormat="1" applyFont="1" applyFill="1" applyBorder="1" applyAlignment="1">
      <alignment horizontal="distributed" vertical="center"/>
    </xf>
    <xf numFmtId="0" fontId="22" fillId="8" borderId="62" xfId="2" applyNumberFormat="1" applyFont="1" applyFill="1" applyBorder="1" applyAlignment="1">
      <alignment horizontal="center" vertical="center"/>
    </xf>
    <xf numFmtId="177" fontId="14" fillId="5" borderId="62" xfId="1" applyNumberFormat="1" applyFont="1" applyFill="1" applyBorder="1" applyAlignment="1">
      <alignment horizontal="right" vertical="center" shrinkToFit="1"/>
    </xf>
    <xf numFmtId="177" fontId="14" fillId="5" borderId="63" xfId="1" applyNumberFormat="1" applyFont="1" applyFill="1" applyBorder="1" applyAlignment="1">
      <alignment horizontal="right" vertical="center" shrinkToFit="1"/>
    </xf>
    <xf numFmtId="0" fontId="22" fillId="4" borderId="53" xfId="2" applyFont="1" applyFill="1" applyBorder="1" applyAlignment="1">
      <alignment horizontal="center" vertical="center"/>
    </xf>
    <xf numFmtId="0" fontId="19" fillId="4" borderId="54" xfId="2" applyFont="1" applyFill="1" applyBorder="1" applyAlignment="1">
      <alignment horizontal="distributed" vertical="center"/>
    </xf>
    <xf numFmtId="0" fontId="22" fillId="3" borderId="54" xfId="2" applyNumberFormat="1" applyFont="1" applyFill="1" applyBorder="1" applyAlignment="1">
      <alignment horizontal="center" vertical="center"/>
    </xf>
    <xf numFmtId="177" fontId="14" fillId="5" borderId="42" xfId="1" applyNumberFormat="1" applyFont="1" applyFill="1" applyBorder="1" applyAlignment="1">
      <alignment horizontal="right" vertical="center" shrinkToFit="1"/>
    </xf>
    <xf numFmtId="177" fontId="14" fillId="5" borderId="43" xfId="1" applyNumberFormat="1" applyFont="1" applyFill="1" applyBorder="1" applyAlignment="1">
      <alignment horizontal="right" vertical="center" shrinkToFit="1"/>
    </xf>
    <xf numFmtId="0" fontId="22" fillId="4" borderId="0" xfId="2" applyFont="1" applyFill="1" applyBorder="1" applyAlignment="1">
      <alignment horizontal="center" vertical="center"/>
    </xf>
    <xf numFmtId="0" fontId="22" fillId="4" borderId="33" xfId="2" applyFont="1" applyFill="1" applyBorder="1" applyAlignment="1">
      <alignment horizontal="distributed" vertical="center"/>
    </xf>
    <xf numFmtId="0" fontId="22" fillId="3" borderId="33" xfId="2" applyNumberFormat="1" applyFont="1" applyFill="1" applyBorder="1" applyAlignment="1">
      <alignment horizontal="center" vertical="center"/>
    </xf>
    <xf numFmtId="177" fontId="14" fillId="0" borderId="51" xfId="1" applyNumberFormat="1" applyFont="1" applyFill="1" applyBorder="1" applyAlignment="1">
      <alignment horizontal="right" vertical="center" shrinkToFit="1"/>
    </xf>
    <xf numFmtId="177" fontId="14" fillId="0" borderId="80" xfId="1" applyNumberFormat="1" applyFont="1" applyFill="1" applyBorder="1" applyAlignment="1">
      <alignment horizontal="right" vertical="center" shrinkToFit="1"/>
    </xf>
    <xf numFmtId="0" fontId="22" fillId="4" borderId="64" xfId="2" applyFont="1" applyFill="1" applyBorder="1" applyAlignment="1">
      <alignment horizontal="distributed" vertical="center"/>
    </xf>
    <xf numFmtId="0" fontId="22" fillId="4" borderId="31" xfId="2" applyFont="1" applyFill="1" applyBorder="1" applyAlignment="1">
      <alignment horizontal="distributed" vertical="center"/>
    </xf>
    <xf numFmtId="0" fontId="22" fillId="3" borderId="29" xfId="2" applyNumberFormat="1" applyFont="1" applyFill="1" applyBorder="1" applyAlignment="1">
      <alignment horizontal="center" vertical="center"/>
    </xf>
    <xf numFmtId="177" fontId="14" fillId="0" borderId="81" xfId="1" applyNumberFormat="1" applyFont="1" applyFill="1" applyBorder="1" applyAlignment="1">
      <alignment horizontal="right" vertical="center" shrinkToFit="1"/>
    </xf>
    <xf numFmtId="0" fontId="22" fillId="4" borderId="64" xfId="2" applyFont="1" applyFill="1" applyBorder="1" applyAlignment="1">
      <alignment horizontal="center" vertical="center"/>
    </xf>
    <xf numFmtId="0" fontId="5" fillId="4" borderId="28" xfId="2" applyFont="1" applyFill="1" applyBorder="1" applyAlignment="1">
      <alignment horizontal="distributed" vertical="center"/>
    </xf>
    <xf numFmtId="0" fontId="5" fillId="3" borderId="28" xfId="2" applyNumberFormat="1" applyFont="1" applyFill="1" applyBorder="1" applyAlignment="1">
      <alignment horizontal="center" vertical="center"/>
    </xf>
    <xf numFmtId="0" fontId="22" fillId="4" borderId="31" xfId="2" applyFont="1" applyFill="1" applyBorder="1" applyAlignment="1">
      <alignment horizontal="right" vertical="center"/>
    </xf>
    <xf numFmtId="0" fontId="26" fillId="4" borderId="28" xfId="2" applyFont="1" applyFill="1" applyBorder="1" applyAlignment="1">
      <alignment horizontal="distributed" vertical="center"/>
    </xf>
    <xf numFmtId="0" fontId="27" fillId="4" borderId="17" xfId="2" applyFont="1" applyFill="1" applyBorder="1" applyAlignment="1">
      <alignment horizontal="distributed" vertical="center"/>
    </xf>
    <xf numFmtId="0" fontId="22" fillId="3" borderId="17" xfId="2" applyNumberFormat="1" applyFont="1" applyFill="1" applyBorder="1" applyAlignment="1">
      <alignment horizontal="center" vertical="center"/>
    </xf>
    <xf numFmtId="177" fontId="17" fillId="10" borderId="17" xfId="1" applyNumberFormat="1" applyFont="1" applyFill="1" applyBorder="1" applyAlignment="1">
      <alignment horizontal="right" vertical="center" shrinkToFit="1"/>
    </xf>
    <xf numFmtId="177" fontId="17" fillId="10" borderId="20" xfId="1" applyNumberFormat="1" applyFont="1" applyFill="1" applyBorder="1" applyAlignment="1">
      <alignment horizontal="right" vertical="center" shrinkToFit="1"/>
    </xf>
    <xf numFmtId="0" fontId="14" fillId="4" borderId="40" xfId="2" applyFill="1" applyBorder="1" applyAlignment="1">
      <alignment horizontal="right" vertical="center"/>
    </xf>
    <xf numFmtId="177" fontId="16" fillId="0" borderId="52" xfId="1" applyNumberFormat="1" applyFont="1" applyFill="1" applyBorder="1" applyAlignment="1">
      <alignment horizontal="right" vertical="center" shrinkToFit="1"/>
    </xf>
    <xf numFmtId="0" fontId="27" fillId="4" borderId="82" xfId="2" applyFont="1" applyFill="1" applyBorder="1" applyAlignment="1">
      <alignment horizontal="distributed" vertical="center"/>
    </xf>
    <xf numFmtId="0" fontId="27" fillId="4" borderId="62" xfId="2" applyFont="1" applyFill="1" applyBorder="1" applyAlignment="1">
      <alignment horizontal="distributed" vertical="center"/>
    </xf>
    <xf numFmtId="0" fontId="22" fillId="0" borderId="62" xfId="2" applyNumberFormat="1" applyFont="1" applyFill="1" applyBorder="1" applyAlignment="1">
      <alignment horizontal="center" vertical="center"/>
    </xf>
    <xf numFmtId="177" fontId="17" fillId="0" borderId="62" xfId="1" applyNumberFormat="1" applyFont="1" applyFill="1" applyBorder="1" applyAlignment="1">
      <alignment horizontal="right" vertical="center" shrinkToFit="1"/>
    </xf>
    <xf numFmtId="177" fontId="17" fillId="0" borderId="63" xfId="1" applyNumberFormat="1" applyFont="1" applyFill="1" applyBorder="1" applyAlignment="1">
      <alignment horizontal="right" vertical="center" shrinkToFit="1"/>
    </xf>
    <xf numFmtId="3" fontId="14" fillId="4" borderId="0" xfId="2" applyNumberFormat="1" applyFill="1" applyBorder="1" applyAlignment="1">
      <alignment horizontal="center" vertical="center"/>
    </xf>
    <xf numFmtId="3" fontId="14" fillId="4" borderId="33" xfId="2" applyNumberFormat="1" applyFill="1" applyBorder="1" applyAlignment="1">
      <alignment horizontal="center" vertical="center"/>
    </xf>
    <xf numFmtId="0" fontId="14" fillId="0" borderId="33" xfId="2" applyNumberFormat="1" applyFont="1" applyFill="1" applyBorder="1" applyAlignment="1">
      <alignment horizontal="center" vertical="center"/>
    </xf>
    <xf numFmtId="177" fontId="16" fillId="0" borderId="51" xfId="1" applyNumberFormat="1" applyFont="1" applyFill="1" applyBorder="1" applyAlignment="1">
      <alignment horizontal="right" vertical="center" shrinkToFit="1"/>
    </xf>
    <xf numFmtId="177" fontId="16" fillId="0" borderId="80" xfId="1" applyNumberFormat="1" applyFont="1" applyFill="1" applyBorder="1" applyAlignment="1">
      <alignment horizontal="right" vertical="center" shrinkToFit="1"/>
    </xf>
    <xf numFmtId="0" fontId="14" fillId="4" borderId="4" xfId="2" applyFill="1" applyBorder="1" applyAlignment="1">
      <alignment horizontal="right" vertical="center"/>
    </xf>
    <xf numFmtId="0" fontId="18" fillId="4" borderId="37" xfId="2" applyFont="1" applyFill="1" applyBorder="1" applyAlignment="1">
      <alignment horizontal="distributed" vertical="center"/>
    </xf>
    <xf numFmtId="0" fontId="14" fillId="7" borderId="33" xfId="2" applyFont="1" applyFill="1" applyBorder="1" applyAlignment="1">
      <alignment horizontal="center" vertical="center"/>
    </xf>
    <xf numFmtId="177" fontId="28" fillId="0" borderId="29" xfId="1" applyNumberFormat="1" applyFont="1" applyFill="1" applyBorder="1" applyAlignment="1">
      <alignment horizontal="right" vertical="center" shrinkToFit="1"/>
    </xf>
    <xf numFmtId="177" fontId="28" fillId="0" borderId="30" xfId="1" applyNumberFormat="1" applyFont="1" applyFill="1" applyBorder="1" applyAlignment="1">
      <alignment horizontal="right" vertical="center" shrinkToFit="1"/>
    </xf>
    <xf numFmtId="177" fontId="28" fillId="0" borderId="35" xfId="1" applyNumberFormat="1" applyFont="1" applyFill="1" applyBorder="1" applyAlignment="1">
      <alignment horizontal="right" vertical="center" shrinkToFit="1"/>
    </xf>
    <xf numFmtId="177" fontId="28" fillId="0" borderId="41" xfId="1" applyNumberFormat="1" applyFont="1" applyFill="1" applyBorder="1" applyAlignment="1">
      <alignment horizontal="right" vertical="center" shrinkToFit="1"/>
    </xf>
    <xf numFmtId="0" fontId="17" fillId="4" borderId="49" xfId="2" applyFont="1" applyFill="1" applyBorder="1" applyAlignment="1">
      <alignment horizontal="center" vertical="center"/>
    </xf>
    <xf numFmtId="0" fontId="17" fillId="4" borderId="45" xfId="2" applyFont="1" applyFill="1" applyBorder="1" applyAlignment="1">
      <alignment horizontal="distributed" vertical="center"/>
    </xf>
    <xf numFmtId="177" fontId="14" fillId="7" borderId="44" xfId="1" applyNumberFormat="1" applyFont="1" applyFill="1" applyBorder="1" applyAlignment="1">
      <alignment horizontal="right" vertical="center" shrinkToFit="1"/>
    </xf>
    <xf numFmtId="177" fontId="14" fillId="7" borderId="50" xfId="1" applyNumberFormat="1" applyFont="1" applyFill="1" applyBorder="1" applyAlignment="1">
      <alignment horizontal="right" vertical="center" shrinkToFit="1"/>
    </xf>
    <xf numFmtId="0" fontId="14" fillId="4" borderId="27" xfId="2" applyFont="1" applyFill="1" applyBorder="1" applyAlignment="1">
      <alignment horizontal="right" vertical="center"/>
    </xf>
    <xf numFmtId="177" fontId="16" fillId="0" borderId="64" xfId="1" applyNumberFormat="1" applyFont="1" applyFill="1" applyBorder="1" applyAlignment="1">
      <alignment horizontal="right" vertical="center" shrinkToFit="1"/>
    </xf>
    <xf numFmtId="177" fontId="17" fillId="0" borderId="30" xfId="1" applyNumberFormat="1" applyFont="1" applyFill="1" applyBorder="1" applyAlignment="1">
      <alignment horizontal="right" vertical="center" shrinkToFit="1"/>
    </xf>
    <xf numFmtId="177" fontId="14" fillId="0" borderId="30" xfId="1" applyNumberFormat="1" applyFont="1" applyFill="1" applyBorder="1" applyAlignment="1">
      <alignment horizontal="right" vertical="center" shrinkToFit="1"/>
    </xf>
    <xf numFmtId="177" fontId="16" fillId="7" borderId="64" xfId="1" applyNumberFormat="1" applyFont="1" applyFill="1" applyBorder="1" applyAlignment="1">
      <alignment horizontal="right" vertical="center" shrinkToFit="1"/>
    </xf>
    <xf numFmtId="177" fontId="16" fillId="7" borderId="30" xfId="1" applyNumberFormat="1" applyFont="1" applyFill="1" applyBorder="1" applyAlignment="1">
      <alignment horizontal="right" vertical="center" shrinkToFit="1"/>
    </xf>
    <xf numFmtId="0" fontId="14" fillId="11" borderId="28" xfId="2" applyFont="1" applyFill="1" applyBorder="1" applyAlignment="1">
      <alignment horizontal="center" vertical="center"/>
    </xf>
    <xf numFmtId="0" fontId="17" fillId="4" borderId="40" xfId="2" applyFont="1" applyFill="1" applyBorder="1" applyAlignment="1">
      <alignment horizontal="center" vertical="center"/>
    </xf>
    <xf numFmtId="0" fontId="17" fillId="4" borderId="37" xfId="2" applyFont="1" applyFill="1" applyBorder="1" applyAlignment="1">
      <alignment horizontal="distributed" vertical="center"/>
    </xf>
    <xf numFmtId="177" fontId="16" fillId="6" borderId="52" xfId="1" applyNumberFormat="1" applyFont="1" applyFill="1" applyBorder="1" applyAlignment="1">
      <alignment horizontal="right" vertical="center" shrinkToFit="1"/>
    </xf>
    <xf numFmtId="177" fontId="16" fillId="6" borderId="50" xfId="1" applyNumberFormat="1" applyFont="1" applyFill="1" applyBorder="1" applyAlignment="1">
      <alignment horizontal="right" vertical="center" shrinkToFit="1"/>
    </xf>
    <xf numFmtId="0" fontId="14" fillId="4" borderId="28" xfId="2" applyFill="1" applyBorder="1" applyAlignment="1">
      <alignment horizontal="center" vertical="center"/>
    </xf>
    <xf numFmtId="0" fontId="14" fillId="9" borderId="28" xfId="2" applyFont="1" applyFill="1" applyBorder="1" applyAlignment="1">
      <alignment horizontal="center" vertical="center"/>
    </xf>
    <xf numFmtId="0" fontId="14" fillId="10" borderId="28" xfId="2" applyFont="1" applyFill="1" applyBorder="1" applyAlignment="1">
      <alignment horizontal="center" vertical="center"/>
    </xf>
    <xf numFmtId="0" fontId="18" fillId="12" borderId="28" xfId="2" applyFont="1" applyFill="1" applyBorder="1" applyAlignment="1">
      <alignment horizontal="center" vertical="center"/>
    </xf>
    <xf numFmtId="0" fontId="14" fillId="8" borderId="37" xfId="2" applyFont="1" applyFill="1" applyBorder="1" applyAlignment="1">
      <alignment horizontal="center" vertical="center"/>
    </xf>
    <xf numFmtId="0" fontId="14" fillId="4" borderId="4" xfId="2" applyFill="1" applyBorder="1" applyAlignment="1">
      <alignment horizontal="center" vertical="center"/>
    </xf>
    <xf numFmtId="0" fontId="18" fillId="4" borderId="33" xfId="2" applyFont="1" applyFill="1" applyBorder="1" applyAlignment="1">
      <alignment horizontal="distributed" vertical="center"/>
    </xf>
    <xf numFmtId="0" fontId="14" fillId="8" borderId="29" xfId="2" applyFont="1" applyFill="1" applyBorder="1" applyAlignment="1">
      <alignment horizontal="center" vertical="center"/>
    </xf>
    <xf numFmtId="177" fontId="16" fillId="5" borderId="17" xfId="1" applyNumberFormat="1" applyFont="1" applyFill="1" applyBorder="1" applyAlignment="1">
      <alignment horizontal="right" vertical="center" shrinkToFit="1"/>
    </xf>
    <xf numFmtId="177" fontId="16" fillId="5" borderId="18" xfId="1" applyNumberFormat="1" applyFont="1" applyFill="1" applyBorder="1" applyAlignment="1">
      <alignment horizontal="right" vertical="center" shrinkToFit="1"/>
    </xf>
    <xf numFmtId="0" fontId="17" fillId="4" borderId="83" xfId="2" applyFont="1" applyFill="1" applyBorder="1" applyAlignment="1">
      <alignment vertical="center"/>
    </xf>
    <xf numFmtId="0" fontId="17" fillId="4" borderId="58" xfId="2" applyFont="1" applyFill="1" applyBorder="1" applyAlignment="1">
      <alignment horizontal="distributed" vertical="center"/>
    </xf>
    <xf numFmtId="0" fontId="14" fillId="3" borderId="58" xfId="2" applyFont="1" applyFill="1" applyBorder="1" applyAlignment="1">
      <alignment horizontal="center" vertical="center"/>
    </xf>
    <xf numFmtId="177" fontId="17" fillId="5" borderId="55" xfId="1" applyNumberFormat="1" applyFont="1" applyFill="1" applyBorder="1" applyAlignment="1">
      <alignment horizontal="right" vertical="center" shrinkToFit="1"/>
    </xf>
    <xf numFmtId="177" fontId="17" fillId="5" borderId="84" xfId="1" applyNumberFormat="1" applyFont="1" applyFill="1" applyBorder="1" applyAlignment="1">
      <alignment horizontal="right" vertical="center" shrinkToFit="1"/>
    </xf>
    <xf numFmtId="3" fontId="14" fillId="4" borderId="85" xfId="2" applyNumberFormat="1" applyFill="1" applyBorder="1" applyAlignment="1">
      <alignment horizontal="center" vertical="center"/>
    </xf>
    <xf numFmtId="3" fontId="14" fillId="4" borderId="58" xfId="2" applyNumberFormat="1" applyFill="1" applyBorder="1" applyAlignment="1">
      <alignment horizontal="center" vertical="center"/>
    </xf>
    <xf numFmtId="0" fontId="14" fillId="0" borderId="58" xfId="2" applyNumberFormat="1" applyFont="1" applyFill="1" applyBorder="1" applyAlignment="1">
      <alignment horizontal="center" vertical="center"/>
    </xf>
    <xf numFmtId="177" fontId="16" fillId="0" borderId="55" xfId="1" applyNumberFormat="1" applyFont="1" applyFill="1" applyBorder="1" applyAlignment="1">
      <alignment horizontal="right" vertical="center" shrinkToFit="1"/>
    </xf>
    <xf numFmtId="177" fontId="16" fillId="0" borderId="56" xfId="1" applyNumberFormat="1" applyFont="1" applyFill="1" applyBorder="1" applyAlignment="1">
      <alignment horizontal="right" vertical="center" shrinkToFit="1"/>
    </xf>
    <xf numFmtId="0" fontId="25" fillId="4" borderId="86" xfId="2" applyFont="1" applyFill="1" applyBorder="1" applyAlignment="1">
      <alignment horizontal="distributed" vertical="center"/>
    </xf>
    <xf numFmtId="0" fontId="25" fillId="4" borderId="68" xfId="2" applyFont="1" applyFill="1" applyBorder="1" applyAlignment="1">
      <alignment horizontal="distributed" vertical="center"/>
    </xf>
    <xf numFmtId="0" fontId="14" fillId="8" borderId="68" xfId="2" applyFont="1" applyFill="1" applyBorder="1" applyAlignment="1">
      <alignment horizontal="center" vertical="center"/>
    </xf>
    <xf numFmtId="177" fontId="17" fillId="3" borderId="68" xfId="1" applyNumberFormat="1" applyFont="1" applyFill="1" applyBorder="1" applyAlignment="1">
      <alignment horizontal="right" vertical="center" shrinkToFit="1"/>
    </xf>
    <xf numFmtId="177" fontId="17" fillId="3" borderId="69" xfId="1" applyNumberFormat="1" applyFont="1" applyFill="1" applyBorder="1" applyAlignment="1">
      <alignment horizontal="right" vertical="center" shrinkToFit="1"/>
    </xf>
    <xf numFmtId="3" fontId="29" fillId="4" borderId="87" xfId="2" applyNumberFormat="1" applyFont="1" applyFill="1" applyBorder="1" applyAlignment="1">
      <alignment horizontal="distributed" vertical="center"/>
    </xf>
    <xf numFmtId="3" fontId="29" fillId="4" borderId="70" xfId="2" applyNumberFormat="1" applyFont="1" applyFill="1" applyBorder="1" applyAlignment="1">
      <alignment horizontal="distributed" vertical="center"/>
    </xf>
    <xf numFmtId="0" fontId="14" fillId="13" borderId="68" xfId="2" applyNumberFormat="1" applyFont="1" applyFill="1" applyBorder="1" applyAlignment="1">
      <alignment horizontal="center" vertical="center"/>
    </xf>
    <xf numFmtId="177" fontId="17" fillId="10" borderId="68" xfId="1" applyNumberFormat="1" applyFont="1" applyFill="1" applyBorder="1" applyAlignment="1">
      <alignment horizontal="right" vertical="center" shrinkToFit="1"/>
    </xf>
    <xf numFmtId="177" fontId="17" fillId="10" borderId="71" xfId="1" applyNumberFormat="1" applyFont="1" applyFill="1" applyBorder="1" applyAlignment="1">
      <alignment horizontal="right" vertical="center" shrinkToFit="1"/>
    </xf>
    <xf numFmtId="0" fontId="22" fillId="7" borderId="0" xfId="2" applyFont="1" applyFill="1" applyAlignment="1">
      <alignment vertical="center"/>
    </xf>
    <xf numFmtId="0" fontId="14" fillId="7" borderId="0" xfId="2" applyFill="1" applyAlignment="1">
      <alignment vertical="center"/>
    </xf>
    <xf numFmtId="177" fontId="14" fillId="7" borderId="0" xfId="2" applyNumberFormat="1" applyFont="1" applyFill="1" applyAlignment="1">
      <alignment vertical="center" shrinkToFit="1"/>
    </xf>
    <xf numFmtId="177" fontId="14" fillId="7" borderId="0" xfId="2" applyNumberFormat="1" applyFont="1" applyFill="1" applyAlignment="1">
      <alignment vertical="center"/>
    </xf>
    <xf numFmtId="177" fontId="14" fillId="0" borderId="0" xfId="2" applyNumberFormat="1" applyFont="1" applyAlignment="1">
      <alignment vertical="center"/>
    </xf>
    <xf numFmtId="0" fontId="18" fillId="7" borderId="0" xfId="2" applyFont="1" applyFill="1" applyAlignment="1">
      <alignment horizontal="right" vertical="center"/>
    </xf>
    <xf numFmtId="0" fontId="30" fillId="7" borderId="0" xfId="2" applyFont="1" applyFill="1" applyAlignment="1">
      <alignment horizontal="right" vertical="center" wrapText="1"/>
    </xf>
    <xf numFmtId="0" fontId="14" fillId="0" borderId="0" xfId="2" applyFont="1" applyFill="1" applyAlignment="1">
      <alignment horizontal="center" vertical="center" wrapText="1"/>
    </xf>
    <xf numFmtId="177" fontId="17" fillId="7" borderId="0" xfId="2" applyNumberFormat="1" applyFont="1" applyFill="1" applyAlignment="1">
      <alignment vertical="center" shrinkToFit="1"/>
    </xf>
    <xf numFmtId="177" fontId="17" fillId="7" borderId="0" xfId="2" applyNumberFormat="1" applyFont="1" applyFill="1" applyAlignment="1">
      <alignment vertical="center"/>
    </xf>
    <xf numFmtId="177" fontId="14" fillId="0" borderId="0" xfId="2" applyNumberFormat="1" applyFont="1" applyAlignment="1">
      <alignment vertical="center" shrinkToFit="1"/>
    </xf>
    <xf numFmtId="0" fontId="14" fillId="0" borderId="0" xfId="2" applyAlignment="1">
      <alignment horizontal="right" vertical="center"/>
    </xf>
    <xf numFmtId="177" fontId="14" fillId="0" borderId="0" xfId="2" applyNumberFormat="1" applyFont="1" applyAlignment="1">
      <alignment horizontal="right" vertical="center" shrinkToFit="1"/>
    </xf>
    <xf numFmtId="177" fontId="14" fillId="3" borderId="0" xfId="2" applyNumberFormat="1" applyFill="1" applyAlignment="1">
      <alignment vertical="center"/>
    </xf>
    <xf numFmtId="0" fontId="15" fillId="0" borderId="0" xfId="2" applyFont="1" applyAlignment="1">
      <alignment horizontal="left" vertical="center"/>
    </xf>
    <xf numFmtId="0" fontId="17" fillId="3" borderId="9" xfId="2" applyFont="1" applyFill="1" applyBorder="1" applyAlignment="1">
      <alignment horizontal="center" vertical="center"/>
    </xf>
    <xf numFmtId="0" fontId="14" fillId="3" borderId="10" xfId="2" applyFont="1" applyFill="1" applyBorder="1" applyAlignment="1">
      <alignment horizontal="center" vertical="center"/>
    </xf>
    <xf numFmtId="0" fontId="17" fillId="3" borderId="88" xfId="2" applyFont="1" applyFill="1" applyBorder="1" applyAlignment="1">
      <alignment horizontal="center" vertical="center"/>
    </xf>
    <xf numFmtId="0" fontId="14" fillId="3" borderId="10" xfId="2" applyNumberFormat="1" applyFont="1" applyFill="1" applyBorder="1" applyAlignment="1">
      <alignment horizontal="center" vertical="center"/>
    </xf>
    <xf numFmtId="0" fontId="17" fillId="3" borderId="15" xfId="2" applyFont="1" applyFill="1" applyBorder="1" applyAlignment="1">
      <alignment horizontal="center" vertical="center"/>
    </xf>
    <xf numFmtId="0" fontId="14" fillId="3" borderId="16" xfId="2" applyFont="1" applyFill="1" applyBorder="1" applyAlignment="1">
      <alignment horizontal="center" vertical="center"/>
    </xf>
    <xf numFmtId="0" fontId="14" fillId="3" borderId="16" xfId="2" applyNumberFormat="1" applyFont="1" applyFill="1" applyBorder="1" applyAlignment="1">
      <alignment horizontal="center" vertical="center"/>
    </xf>
    <xf numFmtId="3" fontId="17" fillId="4" borderId="74" xfId="2" applyNumberFormat="1" applyFont="1" applyFill="1" applyBorder="1" applyAlignment="1">
      <alignment horizontal="center" vertical="center"/>
    </xf>
    <xf numFmtId="177" fontId="17" fillId="5" borderId="20" xfId="1" applyNumberFormat="1" applyFont="1" applyFill="1" applyBorder="1" applyAlignment="1">
      <alignment vertical="center"/>
    </xf>
    <xf numFmtId="0" fontId="17" fillId="4" borderId="49" xfId="2" quotePrefix="1" applyFont="1" applyFill="1" applyBorder="1" applyAlignment="1">
      <alignment horizontal="center" vertical="center"/>
    </xf>
    <xf numFmtId="177" fontId="17" fillId="7" borderId="46" xfId="1" applyNumberFormat="1" applyFont="1" applyFill="1" applyBorder="1" applyAlignment="1">
      <alignment vertical="center"/>
    </xf>
    <xf numFmtId="177" fontId="17" fillId="7" borderId="50" xfId="1" applyNumberFormat="1" applyFont="1" applyFill="1" applyBorder="1" applyAlignment="1">
      <alignment vertical="center"/>
    </xf>
    <xf numFmtId="3" fontId="14" fillId="4" borderId="75" xfId="2" applyNumberFormat="1" applyFill="1" applyBorder="1" applyAlignment="1">
      <alignment horizontal="distributed" vertical="center"/>
    </xf>
    <xf numFmtId="177" fontId="16" fillId="0" borderId="23" xfId="1" applyNumberFormat="1" applyFont="1" applyFill="1" applyBorder="1" applyAlignment="1">
      <alignment vertical="center"/>
    </xf>
    <xf numFmtId="177" fontId="16" fillId="0" borderId="26" xfId="1" applyNumberFormat="1" applyFont="1" applyFill="1" applyBorder="1" applyAlignment="1">
      <alignment vertical="center"/>
    </xf>
    <xf numFmtId="0" fontId="14" fillId="4" borderId="21" xfId="2" applyFont="1" applyFill="1" applyBorder="1" applyAlignment="1">
      <alignment horizontal="center" vertical="center"/>
    </xf>
    <xf numFmtId="177" fontId="16" fillId="6" borderId="23" xfId="1" applyNumberFormat="1" applyFont="1" applyFill="1" applyBorder="1" applyAlignment="1">
      <alignment vertical="center"/>
    </xf>
    <xf numFmtId="177" fontId="16" fillId="6" borderId="24" xfId="1" applyNumberFormat="1" applyFont="1" applyFill="1" applyBorder="1" applyAlignment="1">
      <alignment vertical="center"/>
    </xf>
    <xf numFmtId="3" fontId="14" fillId="4" borderId="64" xfId="2" applyNumberFormat="1" applyFill="1" applyBorder="1" applyAlignment="1">
      <alignment horizontal="distributed" vertical="center"/>
    </xf>
    <xf numFmtId="177" fontId="16" fillId="0" borderId="29" xfId="1" applyNumberFormat="1" applyFont="1" applyFill="1" applyBorder="1" applyAlignment="1">
      <alignment vertical="center"/>
    </xf>
    <xf numFmtId="177" fontId="16" fillId="0" borderId="32" xfId="1" applyNumberFormat="1" applyFont="1" applyFill="1" applyBorder="1" applyAlignment="1">
      <alignment vertical="center"/>
    </xf>
    <xf numFmtId="177" fontId="16" fillId="6" borderId="29" xfId="1" applyNumberFormat="1" applyFont="1" applyFill="1" applyBorder="1" applyAlignment="1">
      <alignment vertical="center"/>
    </xf>
    <xf numFmtId="177" fontId="16" fillId="6" borderId="30" xfId="1" applyNumberFormat="1" applyFont="1" applyFill="1" applyBorder="1" applyAlignment="1">
      <alignment vertical="center"/>
    </xf>
    <xf numFmtId="0" fontId="18" fillId="7" borderId="28" xfId="2" applyFont="1" applyFill="1" applyBorder="1" applyAlignment="1">
      <alignment horizontal="center" vertical="center"/>
    </xf>
    <xf numFmtId="0" fontId="14" fillId="3" borderId="28" xfId="2" applyNumberFormat="1" applyFont="1" applyFill="1" applyBorder="1" applyAlignment="1">
      <alignment horizontal="center" vertical="center"/>
    </xf>
    <xf numFmtId="177" fontId="17" fillId="5" borderId="29" xfId="1" applyNumberFormat="1" applyFont="1" applyFill="1" applyBorder="1" applyAlignment="1">
      <alignment vertical="center"/>
    </xf>
    <xf numFmtId="177" fontId="17" fillId="5" borderId="32" xfId="1" applyNumberFormat="1" applyFont="1" applyFill="1" applyBorder="1" applyAlignment="1">
      <alignment vertical="center"/>
    </xf>
    <xf numFmtId="177" fontId="16" fillId="6" borderId="32" xfId="1" applyNumberFormat="1" applyFont="1" applyFill="1" applyBorder="1" applyAlignment="1">
      <alignment vertical="center"/>
    </xf>
    <xf numFmtId="3" fontId="14" fillId="4" borderId="64" xfId="2" applyNumberFormat="1" applyFont="1" applyFill="1" applyBorder="1" applyAlignment="1">
      <alignment horizontal="distributed" vertical="center"/>
    </xf>
    <xf numFmtId="0" fontId="17" fillId="4" borderId="27" xfId="2" quotePrefix="1" applyFont="1" applyFill="1" applyBorder="1" applyAlignment="1">
      <alignment horizontal="center" vertical="center"/>
    </xf>
    <xf numFmtId="177" fontId="17" fillId="7" borderId="29" xfId="1" applyNumberFormat="1" applyFont="1" applyFill="1" applyBorder="1" applyAlignment="1">
      <alignment vertical="center"/>
    </xf>
    <xf numFmtId="177" fontId="17" fillId="7" borderId="30" xfId="1" applyNumberFormat="1" applyFont="1" applyFill="1" applyBorder="1" applyAlignment="1">
      <alignment vertical="center"/>
    </xf>
    <xf numFmtId="3" fontId="17" fillId="4" borderId="64" xfId="2" applyNumberFormat="1" applyFont="1" applyFill="1" applyBorder="1" applyAlignment="1">
      <alignment vertical="center"/>
    </xf>
    <xf numFmtId="0" fontId="14" fillId="0" borderId="0" xfId="2" applyFont="1" applyAlignment="1">
      <alignment vertical="center"/>
    </xf>
    <xf numFmtId="0" fontId="19" fillId="3" borderId="28" xfId="2" applyFont="1" applyFill="1" applyBorder="1" applyAlignment="1">
      <alignment horizontal="center" vertical="center"/>
    </xf>
    <xf numFmtId="177" fontId="16" fillId="0" borderId="30" xfId="1" applyNumberFormat="1" applyFont="1" applyFill="1" applyBorder="1" applyAlignment="1">
      <alignment vertical="center"/>
    </xf>
    <xf numFmtId="0" fontId="19" fillId="7" borderId="28" xfId="2" applyFont="1" applyFill="1" applyBorder="1" applyAlignment="1">
      <alignment horizontal="center" vertical="center"/>
    </xf>
    <xf numFmtId="178" fontId="14" fillId="0" borderId="0" xfId="2" applyNumberFormat="1" applyAlignment="1">
      <alignment vertical="center"/>
    </xf>
    <xf numFmtId="0" fontId="23" fillId="4" borderId="40" xfId="2" applyFont="1" applyFill="1" applyBorder="1" applyAlignment="1">
      <alignment horizontal="center" vertical="center"/>
    </xf>
    <xf numFmtId="0" fontId="19" fillId="4" borderId="37" xfId="2" applyFont="1" applyFill="1" applyBorder="1" applyAlignment="1">
      <alignment horizontal="distributed" vertical="center"/>
    </xf>
    <xf numFmtId="177" fontId="16" fillId="6" borderId="35" xfId="1" applyNumberFormat="1" applyFont="1" applyFill="1" applyBorder="1" applyAlignment="1">
      <alignment vertical="center"/>
    </xf>
    <xf numFmtId="177" fontId="16" fillId="6" borderId="41" xfId="1" applyNumberFormat="1" applyFont="1" applyFill="1" applyBorder="1" applyAlignment="1">
      <alignment vertical="center"/>
    </xf>
    <xf numFmtId="0" fontId="14" fillId="4" borderId="4" xfId="2" applyFont="1" applyFill="1" applyBorder="1" applyAlignment="1">
      <alignment horizontal="center" vertical="center"/>
    </xf>
    <xf numFmtId="0" fontId="19" fillId="4" borderId="33" xfId="2" applyFont="1" applyFill="1" applyBorder="1" applyAlignment="1">
      <alignment horizontal="distributed" vertical="center"/>
    </xf>
    <xf numFmtId="177" fontId="16" fillId="5" borderId="29" xfId="1" applyNumberFormat="1" applyFont="1" applyFill="1" applyBorder="1" applyAlignment="1">
      <alignment vertical="center"/>
    </xf>
    <xf numFmtId="177" fontId="16" fillId="5" borderId="32" xfId="1" applyNumberFormat="1" applyFont="1" applyFill="1" applyBorder="1" applyAlignment="1">
      <alignment vertical="center"/>
    </xf>
    <xf numFmtId="0" fontId="14" fillId="3" borderId="37" xfId="2" applyNumberFormat="1" applyFont="1" applyFill="1" applyBorder="1" applyAlignment="1">
      <alignment horizontal="center" vertical="center"/>
    </xf>
    <xf numFmtId="177" fontId="17" fillId="5" borderId="35" xfId="1" applyNumberFormat="1" applyFont="1" applyFill="1" applyBorder="1" applyAlignment="1">
      <alignment vertical="center"/>
    </xf>
    <xf numFmtId="0" fontId="22" fillId="7" borderId="37" xfId="2" applyFont="1" applyFill="1" applyBorder="1" applyAlignment="1">
      <alignment horizontal="center" vertical="center"/>
    </xf>
    <xf numFmtId="177" fontId="16" fillId="6" borderId="76" xfId="1" applyNumberFormat="1" applyFont="1" applyFill="1" applyBorder="1" applyAlignment="1">
      <alignment vertical="center"/>
    </xf>
    <xf numFmtId="3" fontId="25" fillId="4" borderId="74" xfId="2" applyNumberFormat="1" applyFont="1" applyFill="1" applyBorder="1" applyAlignment="1">
      <alignment horizontal="distributed" vertical="center"/>
    </xf>
    <xf numFmtId="3" fontId="25" fillId="4" borderId="16" xfId="2" applyNumberFormat="1" applyFont="1" applyFill="1" applyBorder="1" applyAlignment="1">
      <alignment horizontal="distributed" vertical="center"/>
    </xf>
    <xf numFmtId="0" fontId="14" fillId="8" borderId="16" xfId="2" applyNumberFormat="1" applyFont="1" applyFill="1" applyBorder="1" applyAlignment="1">
      <alignment horizontal="center" vertical="center"/>
    </xf>
    <xf numFmtId="177" fontId="17" fillId="3" borderId="17" xfId="1" applyNumberFormat="1" applyFont="1" applyFill="1" applyBorder="1" applyAlignment="1">
      <alignment vertical="center"/>
    </xf>
    <xf numFmtId="177" fontId="17" fillId="4" borderId="89" xfId="2" applyNumberFormat="1" applyFont="1" applyFill="1" applyBorder="1" applyAlignment="1">
      <alignment horizontal="left" vertical="center"/>
    </xf>
    <xf numFmtId="177" fontId="17" fillId="4" borderId="90" xfId="2" applyNumberFormat="1" applyFont="1" applyFill="1" applyBorder="1" applyAlignment="1">
      <alignment horizontal="distributed" vertical="center"/>
    </xf>
    <xf numFmtId="0" fontId="22" fillId="8" borderId="90" xfId="2" applyNumberFormat="1" applyFont="1" applyFill="1" applyBorder="1" applyAlignment="1">
      <alignment horizontal="center" vertical="center"/>
    </xf>
    <xf numFmtId="177" fontId="17" fillId="5" borderId="91" xfId="1" applyNumberFormat="1" applyFont="1" applyFill="1" applyBorder="1" applyAlignment="1">
      <alignment horizontal="right" vertical="center"/>
    </xf>
    <xf numFmtId="177" fontId="17" fillId="5" borderId="92" xfId="1" applyNumberFormat="1" applyFont="1" applyFill="1" applyBorder="1" applyAlignment="1">
      <alignment horizontal="right" vertical="center"/>
    </xf>
    <xf numFmtId="0" fontId="22" fillId="7" borderId="22" xfId="2" applyNumberFormat="1" applyFont="1" applyFill="1" applyBorder="1" applyAlignment="1">
      <alignment horizontal="center" vertical="center"/>
    </xf>
    <xf numFmtId="0" fontId="18" fillId="7" borderId="37" xfId="2" applyFont="1" applyFill="1" applyBorder="1" applyAlignment="1">
      <alignment horizontal="center" vertical="center"/>
    </xf>
    <xf numFmtId="0" fontId="22" fillId="7" borderId="28" xfId="2" applyNumberFormat="1" applyFont="1" applyFill="1" applyBorder="1" applyAlignment="1">
      <alignment horizontal="center" vertical="center"/>
    </xf>
    <xf numFmtId="0" fontId="14" fillId="5" borderId="37" xfId="2" applyFont="1" applyFill="1" applyBorder="1" applyAlignment="1">
      <alignment horizontal="center" vertical="center"/>
    </xf>
    <xf numFmtId="0" fontId="14" fillId="4" borderId="33" xfId="2" applyFill="1" applyBorder="1" applyAlignment="1">
      <alignment horizontal="distributed" vertical="center"/>
    </xf>
    <xf numFmtId="177" fontId="16" fillId="6" borderId="51" xfId="1" applyNumberFormat="1" applyFont="1" applyFill="1" applyBorder="1" applyAlignment="1">
      <alignment vertical="center"/>
    </xf>
    <xf numFmtId="177" fontId="16" fillId="6" borderId="52" xfId="1" applyNumberFormat="1" applyFont="1" applyFill="1" applyBorder="1" applyAlignment="1">
      <alignment vertical="center"/>
    </xf>
    <xf numFmtId="0" fontId="22" fillId="7" borderId="37" xfId="2" applyNumberFormat="1" applyFont="1" applyFill="1" applyBorder="1" applyAlignment="1">
      <alignment horizontal="center" vertical="center"/>
    </xf>
    <xf numFmtId="177" fontId="17" fillId="4" borderId="93" xfId="2" applyNumberFormat="1" applyFont="1" applyFill="1" applyBorder="1" applyAlignment="1">
      <alignment horizontal="left" vertical="center"/>
    </xf>
    <xf numFmtId="177" fontId="17" fillId="4" borderId="94" xfId="2" applyNumberFormat="1" applyFont="1" applyFill="1" applyBorder="1" applyAlignment="1">
      <alignment horizontal="distributed" vertical="center"/>
    </xf>
    <xf numFmtId="0" fontId="22" fillId="8" borderId="94" xfId="2" applyNumberFormat="1" applyFont="1" applyFill="1" applyBorder="1" applyAlignment="1">
      <alignment horizontal="center" vertical="center"/>
    </xf>
    <xf numFmtId="177" fontId="17" fillId="5" borderId="95" xfId="1" applyNumberFormat="1" applyFont="1" applyFill="1" applyBorder="1" applyAlignment="1">
      <alignment horizontal="right" vertical="center"/>
    </xf>
    <xf numFmtId="177" fontId="17" fillId="5" borderId="96" xfId="1" applyNumberFormat="1" applyFont="1" applyFill="1" applyBorder="1" applyAlignment="1">
      <alignment horizontal="right" vertical="center"/>
    </xf>
    <xf numFmtId="0" fontId="17" fillId="4" borderId="21" xfId="2" quotePrefix="1" applyFont="1" applyFill="1" applyBorder="1" applyAlignment="1">
      <alignment horizontal="center" vertical="center"/>
    </xf>
    <xf numFmtId="177" fontId="17" fillId="7" borderId="23" xfId="1" applyNumberFormat="1" applyFont="1" applyFill="1" applyBorder="1" applyAlignment="1">
      <alignment vertical="center"/>
    </xf>
    <xf numFmtId="177" fontId="17" fillId="7" borderId="24" xfId="1" applyNumberFormat="1" applyFont="1" applyFill="1" applyBorder="1" applyAlignment="1">
      <alignment vertical="center"/>
    </xf>
    <xf numFmtId="0" fontId="22" fillId="8" borderId="22" xfId="2" applyNumberFormat="1" applyFont="1" applyFill="1" applyBorder="1" applyAlignment="1">
      <alignment horizontal="center" vertical="center"/>
    </xf>
    <xf numFmtId="177" fontId="14" fillId="7" borderId="23" xfId="1" applyNumberFormat="1" applyFont="1" applyFill="1" applyBorder="1" applyAlignment="1">
      <alignment horizontal="right" vertical="center"/>
    </xf>
    <xf numFmtId="177" fontId="14" fillId="7" borderId="26" xfId="1" applyNumberFormat="1" applyFont="1" applyFill="1" applyBorder="1" applyAlignment="1">
      <alignment horizontal="right" vertical="center"/>
    </xf>
    <xf numFmtId="0" fontId="14" fillId="4" borderId="21" xfId="2" quotePrefix="1" applyFont="1" applyFill="1" applyBorder="1" applyAlignment="1">
      <alignment horizontal="center" vertical="center"/>
    </xf>
    <xf numFmtId="177" fontId="14" fillId="6" borderId="24" xfId="1" applyNumberFormat="1" applyFont="1" applyFill="1" applyBorder="1" applyAlignment="1">
      <alignment vertical="center"/>
    </xf>
    <xf numFmtId="0" fontId="31" fillId="4" borderId="93" xfId="2" applyFont="1" applyFill="1" applyBorder="1" applyAlignment="1">
      <alignment vertical="center"/>
    </xf>
    <xf numFmtId="0" fontId="31" fillId="4" borderId="94" xfId="2" applyFont="1" applyFill="1" applyBorder="1" applyAlignment="1">
      <alignment horizontal="distributed" vertical="center"/>
    </xf>
    <xf numFmtId="0" fontId="31" fillId="8" borderId="94" xfId="2" applyNumberFormat="1" applyFont="1" applyFill="1" applyBorder="1" applyAlignment="1">
      <alignment horizontal="center" vertical="center"/>
    </xf>
    <xf numFmtId="0" fontId="28" fillId="7" borderId="28" xfId="2" applyFont="1" applyFill="1" applyBorder="1" applyAlignment="1">
      <alignment horizontal="center" vertical="center"/>
    </xf>
    <xf numFmtId="0" fontId="22" fillId="12" borderId="22" xfId="2" applyNumberFormat="1" applyFont="1" applyFill="1" applyBorder="1" applyAlignment="1">
      <alignment horizontal="center" vertical="center"/>
    </xf>
    <xf numFmtId="0" fontId="21" fillId="4" borderId="28" xfId="2" applyFont="1" applyFill="1" applyBorder="1" applyAlignment="1">
      <alignment horizontal="distributed" vertical="center"/>
    </xf>
    <xf numFmtId="0" fontId="22" fillId="8" borderId="28" xfId="2" applyNumberFormat="1" applyFont="1" applyFill="1" applyBorder="1" applyAlignment="1">
      <alignment horizontal="center" vertical="center"/>
    </xf>
    <xf numFmtId="0" fontId="22" fillId="12" borderId="28" xfId="2" applyNumberFormat="1" applyFont="1" applyFill="1" applyBorder="1" applyAlignment="1">
      <alignment horizontal="center" vertical="center"/>
    </xf>
    <xf numFmtId="0" fontId="5" fillId="4" borderId="37" xfId="2" applyFont="1" applyFill="1" applyBorder="1" applyAlignment="1">
      <alignment horizontal="distributed" vertical="center"/>
    </xf>
    <xf numFmtId="0" fontId="22" fillId="8" borderId="37" xfId="2" applyNumberFormat="1" applyFont="1" applyFill="1" applyBorder="1" applyAlignment="1">
      <alignment horizontal="center" vertical="center"/>
    </xf>
    <xf numFmtId="0" fontId="18" fillId="3" borderId="28" xfId="2" applyFont="1" applyFill="1" applyBorder="1" applyAlignment="1">
      <alignment horizontal="center" vertical="center"/>
    </xf>
    <xf numFmtId="0" fontId="22" fillId="4" borderId="25" xfId="2" applyFont="1" applyFill="1" applyBorder="1" applyAlignment="1">
      <alignment horizontal="right" vertical="center"/>
    </xf>
    <xf numFmtId="0" fontId="19" fillId="4" borderId="22" xfId="2" applyFont="1" applyFill="1" applyBorder="1" applyAlignment="1">
      <alignment horizontal="distributed" vertical="center"/>
    </xf>
    <xf numFmtId="177" fontId="17" fillId="5" borderId="23" xfId="1" applyNumberFormat="1" applyFont="1" applyFill="1" applyBorder="1" applyAlignment="1">
      <alignment horizontal="right" vertical="center"/>
    </xf>
    <xf numFmtId="177" fontId="17" fillId="5" borderId="26" xfId="1" applyNumberFormat="1" applyFont="1" applyFill="1" applyBorder="1" applyAlignment="1">
      <alignment horizontal="right" vertical="center"/>
    </xf>
    <xf numFmtId="0" fontId="18" fillId="11" borderId="28" xfId="2" applyFont="1" applyFill="1" applyBorder="1" applyAlignment="1">
      <alignment horizontal="center" vertical="center"/>
    </xf>
    <xf numFmtId="0" fontId="5" fillId="0" borderId="28" xfId="2" applyNumberFormat="1" applyFont="1" applyFill="1" applyBorder="1" applyAlignment="1">
      <alignment horizontal="center" vertical="center"/>
    </xf>
    <xf numFmtId="0" fontId="22" fillId="0" borderId="28" xfId="2" applyNumberFormat="1" applyFont="1" applyFill="1" applyBorder="1" applyAlignment="1">
      <alignment horizontal="center" vertical="center"/>
    </xf>
    <xf numFmtId="0" fontId="5" fillId="4" borderId="64" xfId="2" applyNumberFormat="1" applyFont="1" applyFill="1" applyBorder="1" applyAlignment="1">
      <alignment horizontal="center" vertical="center"/>
    </xf>
    <xf numFmtId="0" fontId="5" fillId="0" borderId="37" xfId="2" applyNumberFormat="1" applyFont="1" applyFill="1" applyBorder="1" applyAlignment="1">
      <alignment horizontal="center" vertical="center"/>
    </xf>
    <xf numFmtId="0" fontId="5" fillId="4" borderId="34" xfId="2" applyNumberFormat="1" applyFont="1" applyFill="1" applyBorder="1" applyAlignment="1">
      <alignment horizontal="right" vertical="center"/>
    </xf>
    <xf numFmtId="0" fontId="27" fillId="4" borderId="74" xfId="2" applyFont="1" applyFill="1" applyBorder="1" applyAlignment="1">
      <alignment horizontal="distributed" vertical="center"/>
    </xf>
    <xf numFmtId="177" fontId="17" fillId="10" borderId="17" xfId="1" applyNumberFormat="1" applyFont="1" applyFill="1" applyBorder="1" applyAlignment="1">
      <alignment horizontal="right" vertical="center"/>
    </xf>
    <xf numFmtId="177" fontId="17" fillId="10" borderId="20" xfId="1" applyNumberFormat="1" applyFont="1" applyFill="1" applyBorder="1" applyAlignment="1">
      <alignment horizontal="right" vertical="center"/>
    </xf>
    <xf numFmtId="0" fontId="27" fillId="4" borderId="60" xfId="2" applyFont="1" applyFill="1" applyBorder="1" applyAlignment="1">
      <alignment vertical="center"/>
    </xf>
    <xf numFmtId="0" fontId="27" fillId="4" borderId="61" xfId="2" applyFont="1" applyFill="1" applyBorder="1" applyAlignment="1">
      <alignment vertical="center"/>
    </xf>
    <xf numFmtId="177" fontId="17" fillId="0" borderId="62" xfId="1" applyNumberFormat="1" applyFont="1" applyFill="1" applyBorder="1" applyAlignment="1">
      <alignment horizontal="right" vertical="center"/>
    </xf>
    <xf numFmtId="177" fontId="17" fillId="0" borderId="63" xfId="1" applyNumberFormat="1" applyFont="1" applyFill="1" applyBorder="1" applyAlignment="1">
      <alignment horizontal="right" vertical="center"/>
    </xf>
    <xf numFmtId="0" fontId="32" fillId="4" borderId="0" xfId="2" applyNumberFormat="1" applyFont="1" applyFill="1" applyBorder="1" applyAlignment="1">
      <alignment horizontal="center" vertical="center"/>
    </xf>
    <xf numFmtId="0" fontId="33" fillId="0" borderId="51" xfId="2" applyNumberFormat="1" applyFont="1" applyFill="1" applyBorder="1" applyAlignment="1">
      <alignment horizontal="center" vertical="center"/>
    </xf>
    <xf numFmtId="177" fontId="14" fillId="0" borderId="51" xfId="1" applyNumberFormat="1" applyFont="1" applyFill="1" applyBorder="1" applyAlignment="1">
      <alignment horizontal="right" vertical="center"/>
    </xf>
    <xf numFmtId="177" fontId="14" fillId="0" borderId="80" xfId="1" applyNumberFormat="1" applyFont="1" applyFill="1" applyBorder="1" applyAlignment="1">
      <alignment horizontal="right" vertical="center"/>
    </xf>
    <xf numFmtId="0" fontId="14" fillId="4" borderId="27" xfId="2" quotePrefix="1" applyFont="1" applyFill="1" applyBorder="1" applyAlignment="1">
      <alignment horizontal="center" vertical="center"/>
    </xf>
    <xf numFmtId="0" fontId="14" fillId="4" borderId="28" xfId="2" applyFill="1" applyBorder="1" applyAlignment="1">
      <alignment horizontal="distributed" vertical="center" justifyLastLine="1"/>
    </xf>
    <xf numFmtId="0" fontId="14" fillId="4" borderId="28" xfId="2" applyFill="1" applyBorder="1" applyAlignment="1">
      <alignment horizontal="distributed" vertical="justify"/>
    </xf>
    <xf numFmtId="177" fontId="16" fillId="0" borderId="35" xfId="1" applyNumberFormat="1" applyFont="1" applyFill="1" applyBorder="1" applyAlignment="1">
      <alignment vertical="center"/>
    </xf>
    <xf numFmtId="177" fontId="16" fillId="0" borderId="41" xfId="1" applyNumberFormat="1" applyFont="1" applyFill="1" applyBorder="1" applyAlignment="1">
      <alignment vertical="center"/>
    </xf>
    <xf numFmtId="0" fontId="17" fillId="4" borderId="40" xfId="2" quotePrefix="1" applyFont="1" applyFill="1" applyBorder="1" applyAlignment="1">
      <alignment horizontal="right" vertical="center"/>
    </xf>
    <xf numFmtId="0" fontId="17" fillId="8" borderId="28" xfId="2" applyFont="1" applyFill="1" applyBorder="1" applyAlignment="1">
      <alignment horizontal="center" vertical="center"/>
    </xf>
    <xf numFmtId="177" fontId="17" fillId="7" borderId="35" xfId="1" applyNumberFormat="1" applyFont="1" applyFill="1" applyBorder="1" applyAlignment="1">
      <alignment vertical="center"/>
    </xf>
    <xf numFmtId="177" fontId="17" fillId="7" borderId="41" xfId="1" applyNumberFormat="1" applyFont="1" applyFill="1" applyBorder="1" applyAlignment="1">
      <alignment vertical="center"/>
    </xf>
    <xf numFmtId="177" fontId="14" fillId="6" borderId="41" xfId="1" applyNumberFormat="1" applyFont="1" applyFill="1" applyBorder="1" applyAlignment="1">
      <alignment vertical="center"/>
    </xf>
    <xf numFmtId="0" fontId="18" fillId="8" borderId="28" xfId="2" applyFont="1" applyFill="1" applyBorder="1" applyAlignment="1">
      <alignment horizontal="center" vertical="center"/>
    </xf>
    <xf numFmtId="177" fontId="17" fillId="5" borderId="55" xfId="1" applyNumberFormat="1" applyFont="1" applyFill="1" applyBorder="1" applyAlignment="1">
      <alignment vertical="center"/>
    </xf>
    <xf numFmtId="177" fontId="17" fillId="5" borderId="84" xfId="1" applyNumberFormat="1" applyFont="1" applyFill="1" applyBorder="1" applyAlignment="1">
      <alignment vertical="center"/>
    </xf>
    <xf numFmtId="0" fontId="22" fillId="4" borderId="85" xfId="2" applyFont="1" applyFill="1" applyBorder="1" applyAlignment="1">
      <alignment horizontal="center" vertical="center"/>
    </xf>
    <xf numFmtId="0" fontId="22" fillId="4" borderId="85" xfId="2" applyFont="1" applyFill="1" applyBorder="1" applyAlignment="1">
      <alignment horizontal="distributed" vertical="center"/>
    </xf>
    <xf numFmtId="0" fontId="22" fillId="0" borderId="55" xfId="2" applyNumberFormat="1" applyFont="1" applyFill="1" applyBorder="1" applyAlignment="1">
      <alignment horizontal="center" vertical="center"/>
    </xf>
    <xf numFmtId="177" fontId="14" fillId="0" borderId="55" xfId="1" applyNumberFormat="1" applyFont="1" applyFill="1" applyBorder="1" applyAlignment="1">
      <alignment horizontal="right" vertical="center"/>
    </xf>
    <xf numFmtId="177" fontId="14" fillId="0" borderId="56" xfId="1" applyNumberFormat="1" applyFont="1" applyFill="1" applyBorder="1" applyAlignment="1">
      <alignment horizontal="right" vertical="center"/>
    </xf>
    <xf numFmtId="0" fontId="25" fillId="3" borderId="66" xfId="2" applyFont="1" applyFill="1" applyBorder="1" applyAlignment="1">
      <alignment horizontal="distributed" vertical="center"/>
    </xf>
    <xf numFmtId="0" fontId="25" fillId="3" borderId="67" xfId="2" applyFont="1" applyFill="1" applyBorder="1" applyAlignment="1">
      <alignment horizontal="distributed" vertical="center"/>
    </xf>
    <xf numFmtId="0" fontId="34" fillId="3" borderId="67" xfId="2" applyFont="1" applyFill="1" applyBorder="1" applyAlignment="1">
      <alignment horizontal="center" vertical="center"/>
    </xf>
    <xf numFmtId="0" fontId="25" fillId="3" borderId="87" xfId="2" applyFont="1" applyFill="1" applyBorder="1" applyAlignment="1">
      <alignment horizontal="distributed" vertical="center"/>
    </xf>
    <xf numFmtId="0" fontId="14" fillId="3" borderId="68" xfId="2" applyNumberFormat="1" applyFont="1" applyFill="1" applyBorder="1" applyAlignment="1">
      <alignment horizontal="center" vertical="center"/>
    </xf>
    <xf numFmtId="177" fontId="0" fillId="7" borderId="0" xfId="1" applyNumberFormat="1" applyFont="1" applyFill="1" applyAlignment="1">
      <alignment vertical="center"/>
    </xf>
    <xf numFmtId="179" fontId="14" fillId="7" borderId="0" xfId="2" applyNumberFormat="1" applyFill="1" applyAlignment="1">
      <alignment vertical="center"/>
    </xf>
    <xf numFmtId="0" fontId="30" fillId="7" borderId="0" xfId="2" applyFont="1" applyFill="1" applyAlignment="1">
      <alignment vertical="center" wrapText="1"/>
    </xf>
    <xf numFmtId="0" fontId="35" fillId="0" borderId="0" xfId="2" applyFont="1" applyFill="1" applyAlignment="1">
      <alignment horizontal="center" vertical="center" wrapText="1"/>
    </xf>
    <xf numFmtId="177" fontId="17" fillId="7" borderId="0" xfId="1" applyNumberFormat="1" applyFont="1" applyFill="1" applyAlignment="1">
      <alignment vertical="center"/>
    </xf>
    <xf numFmtId="177" fontId="14" fillId="7" borderId="0" xfId="2" applyNumberFormat="1" applyFill="1" applyAlignment="1">
      <alignment vertical="center"/>
    </xf>
    <xf numFmtId="0" fontId="14" fillId="0" borderId="17" xfId="2" applyBorder="1" applyAlignment="1">
      <alignment vertical="center"/>
    </xf>
    <xf numFmtId="0" fontId="14" fillId="0" borderId="17" xfId="2" applyNumberFormat="1" applyFont="1" applyFill="1" applyBorder="1" applyAlignment="1">
      <alignment horizontal="center" vertical="center"/>
    </xf>
    <xf numFmtId="177" fontId="14" fillId="0" borderId="17" xfId="1" applyNumberFormat="1" applyFont="1" applyBorder="1" applyAlignment="1">
      <alignment vertical="center"/>
    </xf>
    <xf numFmtId="177" fontId="14" fillId="14" borderId="0" xfId="2" applyNumberFormat="1" applyFill="1" applyAlignment="1">
      <alignment vertical="center"/>
    </xf>
    <xf numFmtId="177" fontId="0" fillId="0" borderId="17" xfId="1" applyNumberFormat="1" applyFont="1" applyBorder="1" applyAlignment="1">
      <alignment vertical="center"/>
    </xf>
    <xf numFmtId="177" fontId="16" fillId="7" borderId="17" xfId="1" applyNumberFormat="1" applyFont="1" applyFill="1" applyBorder="1" applyAlignment="1">
      <alignment vertical="center"/>
    </xf>
    <xf numFmtId="177" fontId="14" fillId="7" borderId="17" xfId="2" applyNumberFormat="1" applyFill="1" applyBorder="1" applyAlignment="1">
      <alignment vertical="center"/>
    </xf>
    <xf numFmtId="177" fontId="14" fillId="0" borderId="17" xfId="2" applyNumberFormat="1" applyBorder="1" applyAlignment="1">
      <alignment vertical="center"/>
    </xf>
    <xf numFmtId="0" fontId="36" fillId="0" borderId="0" xfId="2" applyFont="1" applyAlignment="1">
      <alignment vertical="center"/>
    </xf>
    <xf numFmtId="0" fontId="14" fillId="0" borderId="0" xfId="2" applyFont="1" applyAlignment="1">
      <alignment horizontal="center" vertical="center"/>
    </xf>
    <xf numFmtId="0" fontId="22" fillId="0" borderId="0" xfId="2" applyFont="1" applyAlignment="1">
      <alignment vertical="center"/>
    </xf>
    <xf numFmtId="0" fontId="14" fillId="0" borderId="0" xfId="2" applyFont="1" applyAlignment="1">
      <alignment horizontal="center" vertical="center"/>
    </xf>
    <xf numFmtId="0" fontId="15" fillId="0" borderId="0" xfId="2" applyFont="1" applyBorder="1" applyAlignment="1">
      <alignment vertical="center"/>
    </xf>
    <xf numFmtId="0" fontId="22" fillId="0" borderId="0" xfId="2" applyFont="1" applyAlignment="1">
      <alignment horizontal="right" vertical="center"/>
    </xf>
    <xf numFmtId="0" fontId="17" fillId="3" borderId="74" xfId="2" applyFont="1" applyFill="1" applyBorder="1" applyAlignment="1">
      <alignment horizontal="center" vertical="center"/>
    </xf>
    <xf numFmtId="0" fontId="17" fillId="3" borderId="97" xfId="2" applyFont="1" applyFill="1" applyBorder="1" applyAlignment="1">
      <alignment horizontal="center" vertical="center"/>
    </xf>
    <xf numFmtId="0" fontId="17" fillId="3" borderId="98" xfId="2" applyFont="1" applyFill="1" applyBorder="1" applyAlignment="1">
      <alignment horizontal="center" vertical="center"/>
    </xf>
    <xf numFmtId="0" fontId="17" fillId="3" borderId="61" xfId="2" applyFont="1" applyFill="1" applyBorder="1" applyAlignment="1">
      <alignment horizontal="center" vertical="center"/>
    </xf>
    <xf numFmtId="0" fontId="37" fillId="4" borderId="74" xfId="2" applyFont="1" applyFill="1" applyBorder="1" applyAlignment="1">
      <alignment horizontal="left" vertical="center"/>
    </xf>
    <xf numFmtId="180" fontId="17" fillId="5" borderId="17" xfId="1" applyNumberFormat="1" applyFont="1" applyFill="1" applyBorder="1" applyAlignment="1">
      <alignment vertical="center"/>
    </xf>
    <xf numFmtId="180" fontId="17" fillId="5" borderId="74" xfId="1" applyNumberFormat="1" applyFont="1" applyFill="1" applyBorder="1" applyAlignment="1">
      <alignment vertical="center"/>
    </xf>
    <xf numFmtId="180" fontId="17" fillId="5" borderId="98" xfId="1" applyNumberFormat="1" applyFont="1" applyFill="1" applyBorder="1" applyAlignment="1">
      <alignment vertical="center"/>
    </xf>
    <xf numFmtId="0" fontId="17" fillId="4" borderId="74" xfId="2" quotePrefix="1" applyFont="1" applyFill="1" applyBorder="1" applyAlignment="1">
      <alignment horizontal="left" vertical="center"/>
    </xf>
    <xf numFmtId="0" fontId="14" fillId="4" borderId="74" xfId="2" applyFont="1" applyFill="1" applyBorder="1" applyAlignment="1">
      <alignment horizontal="center" vertical="center"/>
    </xf>
    <xf numFmtId="0" fontId="14" fillId="4" borderId="16" xfId="2" applyFont="1" applyFill="1" applyBorder="1" applyAlignment="1">
      <alignment horizontal="distributed" vertical="center"/>
    </xf>
    <xf numFmtId="180" fontId="16" fillId="7" borderId="17" xfId="1" applyNumberFormat="1" applyFont="1" applyFill="1" applyBorder="1" applyAlignment="1">
      <alignment vertical="center"/>
    </xf>
    <xf numFmtId="180" fontId="16" fillId="7" borderId="74" xfId="1" applyNumberFormat="1" applyFont="1" applyFill="1" applyBorder="1" applyAlignment="1">
      <alignment vertical="center"/>
    </xf>
    <xf numFmtId="180" fontId="14" fillId="7" borderId="98" xfId="1" applyNumberFormat="1" applyFont="1" applyFill="1" applyBorder="1" applyAlignment="1">
      <alignment vertical="center"/>
    </xf>
    <xf numFmtId="0" fontId="14" fillId="4" borderId="44" xfId="2" applyFont="1" applyFill="1" applyBorder="1" applyAlignment="1">
      <alignment horizontal="left" vertical="center" indent="1"/>
    </xf>
    <xf numFmtId="0" fontId="14" fillId="4" borderId="45" xfId="2" applyFont="1" applyFill="1" applyBorder="1" applyAlignment="1">
      <alignment horizontal="distributed" vertical="center"/>
    </xf>
    <xf numFmtId="180" fontId="16" fillId="0" borderId="46" xfId="1" applyNumberFormat="1" applyFont="1" applyFill="1" applyBorder="1" applyAlignment="1">
      <alignment vertical="center"/>
    </xf>
    <xf numFmtId="180" fontId="16" fillId="0" borderId="44" xfId="1" applyNumberFormat="1" applyFont="1" applyFill="1" applyBorder="1" applyAlignment="1">
      <alignment vertical="center"/>
    </xf>
    <xf numFmtId="180" fontId="14" fillId="0" borderId="99" xfId="1" applyNumberFormat="1" applyFont="1" applyFill="1" applyBorder="1" applyAlignment="1">
      <alignment vertical="center"/>
    </xf>
    <xf numFmtId="180" fontId="16" fillId="0" borderId="23" xfId="1" applyNumberFormat="1" applyFont="1" applyFill="1" applyBorder="1" applyAlignment="1">
      <alignment vertical="center"/>
    </xf>
    <xf numFmtId="0" fontId="14" fillId="4" borderId="64" xfId="2" applyFont="1" applyFill="1" applyBorder="1" applyAlignment="1">
      <alignment horizontal="left" vertical="center" indent="1"/>
    </xf>
    <xf numFmtId="180" fontId="16" fillId="0" borderId="29" xfId="1" applyNumberFormat="1" applyFont="1" applyFill="1" applyBorder="1" applyAlignment="1">
      <alignment vertical="center"/>
    </xf>
    <xf numFmtId="180" fontId="16" fillId="0" borderId="64" xfId="1" applyNumberFormat="1" applyFont="1" applyFill="1" applyBorder="1" applyAlignment="1">
      <alignment vertical="center"/>
    </xf>
    <xf numFmtId="180" fontId="14" fillId="0" borderId="100" xfId="1" applyNumberFormat="1" applyFont="1" applyFill="1" applyBorder="1" applyAlignment="1">
      <alignment vertical="center"/>
    </xf>
    <xf numFmtId="0" fontId="14" fillId="4" borderId="59" xfId="2" applyFont="1" applyFill="1" applyBorder="1" applyAlignment="1">
      <alignment horizontal="left" vertical="center" indent="1"/>
    </xf>
    <xf numFmtId="0" fontId="14" fillId="4" borderId="54" xfId="2" applyFont="1" applyFill="1" applyBorder="1" applyAlignment="1">
      <alignment horizontal="distributed" vertical="center"/>
    </xf>
    <xf numFmtId="180" fontId="16" fillId="0" borderId="42" xfId="1" applyNumberFormat="1" applyFont="1" applyFill="1" applyBorder="1" applyAlignment="1">
      <alignment vertical="center"/>
    </xf>
    <xf numFmtId="180" fontId="16" fillId="0" borderId="59" xfId="1" applyNumberFormat="1" applyFont="1" applyFill="1" applyBorder="1" applyAlignment="1">
      <alignment vertical="center"/>
    </xf>
    <xf numFmtId="180" fontId="14" fillId="0" borderId="101" xfId="1" applyNumberFormat="1" applyFont="1" applyFill="1" applyBorder="1" applyAlignment="1">
      <alignment vertical="center"/>
    </xf>
    <xf numFmtId="180" fontId="16" fillId="0" borderId="35" xfId="1" applyNumberFormat="1" applyFont="1" applyFill="1" applyBorder="1" applyAlignment="1">
      <alignment vertical="center"/>
    </xf>
    <xf numFmtId="0" fontId="14" fillId="4" borderId="74" xfId="2" applyFont="1" applyFill="1" applyBorder="1" applyAlignment="1">
      <alignment horizontal="distributed" vertical="center"/>
    </xf>
    <xf numFmtId="180" fontId="14" fillId="0" borderId="102" xfId="1" applyNumberFormat="1" applyFont="1" applyFill="1" applyBorder="1" applyAlignment="1">
      <alignment vertical="center"/>
    </xf>
    <xf numFmtId="180" fontId="14" fillId="0" borderId="103" xfId="1" applyNumberFormat="1" applyFont="1" applyFill="1" applyBorder="1" applyAlignment="1">
      <alignment vertical="center"/>
    </xf>
    <xf numFmtId="180" fontId="14" fillId="0" borderId="29" xfId="2" applyNumberFormat="1" applyFont="1" applyBorder="1" applyAlignment="1">
      <alignment vertical="center"/>
    </xf>
    <xf numFmtId="180" fontId="14" fillId="0" borderId="64" xfId="2" applyNumberFormat="1" applyFont="1" applyBorder="1" applyAlignment="1">
      <alignment vertical="center"/>
    </xf>
    <xf numFmtId="180" fontId="14" fillId="0" borderId="100" xfId="2" applyNumberFormat="1" applyFont="1" applyBorder="1" applyAlignment="1">
      <alignment vertical="center"/>
    </xf>
    <xf numFmtId="0" fontId="14" fillId="4" borderId="76" xfId="2" applyFont="1" applyFill="1" applyBorder="1" applyAlignment="1">
      <alignment horizontal="left" vertical="center" indent="1"/>
    </xf>
    <xf numFmtId="180" fontId="16" fillId="0" borderId="76" xfId="1" applyNumberFormat="1" applyFont="1" applyFill="1" applyBorder="1" applyAlignment="1">
      <alignment vertical="center"/>
    </xf>
    <xf numFmtId="180" fontId="14" fillId="0" borderId="104" xfId="1" applyNumberFormat="1" applyFont="1" applyFill="1" applyBorder="1" applyAlignment="1">
      <alignment vertical="center"/>
    </xf>
    <xf numFmtId="0" fontId="17" fillId="4" borderId="74" xfId="2" quotePrefix="1" applyFont="1" applyFill="1" applyBorder="1" applyAlignment="1">
      <alignment horizontal="distributed" vertical="center"/>
    </xf>
    <xf numFmtId="0" fontId="14" fillId="4" borderId="74" xfId="2" applyFont="1" applyFill="1" applyBorder="1" applyAlignment="1">
      <alignment horizontal="left" vertical="center" indent="1"/>
    </xf>
    <xf numFmtId="180" fontId="16" fillId="0" borderId="17" xfId="1" applyNumberFormat="1" applyFont="1" applyFill="1" applyBorder="1" applyAlignment="1">
      <alignment vertical="center"/>
    </xf>
    <xf numFmtId="180" fontId="16" fillId="0" borderId="74" xfId="1" applyNumberFormat="1" applyFont="1" applyFill="1" applyBorder="1" applyAlignment="1">
      <alignment vertical="center"/>
    </xf>
    <xf numFmtId="180" fontId="14" fillId="0" borderId="98" xfId="1" applyNumberFormat="1" applyFont="1" applyFill="1" applyBorder="1" applyAlignment="1">
      <alignment vertical="center"/>
    </xf>
    <xf numFmtId="180" fontId="16" fillId="0" borderId="51" xfId="1" applyNumberFormat="1" applyFont="1" applyFill="1" applyBorder="1" applyAlignment="1">
      <alignment vertical="center"/>
    </xf>
    <xf numFmtId="180" fontId="16" fillId="5" borderId="17" xfId="1" applyNumberFormat="1" applyFont="1" applyFill="1" applyBorder="1" applyAlignment="1">
      <alignment vertical="center"/>
    </xf>
    <xf numFmtId="180" fontId="16" fillId="5" borderId="74" xfId="1" applyNumberFormat="1" applyFont="1" applyFill="1" applyBorder="1" applyAlignment="1">
      <alignment vertical="center"/>
    </xf>
    <xf numFmtId="180" fontId="14" fillId="5" borderId="98" xfId="1" applyNumberFormat="1" applyFont="1" applyFill="1" applyBorder="1" applyAlignment="1">
      <alignment vertical="center"/>
    </xf>
    <xf numFmtId="0" fontId="38" fillId="4" borderId="74" xfId="2" applyFont="1" applyFill="1" applyBorder="1" applyAlignment="1">
      <alignment horizontal="left" vertical="center"/>
    </xf>
    <xf numFmtId="180" fontId="17" fillId="15" borderId="17" xfId="1" applyNumberFormat="1" applyFont="1" applyFill="1" applyBorder="1" applyAlignment="1">
      <alignment vertical="center"/>
    </xf>
    <xf numFmtId="180" fontId="17" fillId="15" borderId="74" xfId="1" applyNumberFormat="1" applyFont="1" applyFill="1" applyBorder="1" applyAlignment="1">
      <alignment vertical="center"/>
    </xf>
    <xf numFmtId="180" fontId="17" fillId="15" borderId="98" xfId="1" applyNumberFormat="1" applyFont="1" applyFill="1" applyBorder="1" applyAlignment="1">
      <alignment vertical="center"/>
    </xf>
    <xf numFmtId="180" fontId="17" fillId="7" borderId="17" xfId="1" applyNumberFormat="1" applyFont="1" applyFill="1" applyBorder="1" applyAlignment="1">
      <alignment vertical="center"/>
    </xf>
    <xf numFmtId="180" fontId="17" fillId="7" borderId="74" xfId="1" applyNumberFormat="1" applyFont="1" applyFill="1" applyBorder="1" applyAlignment="1">
      <alignment vertical="center"/>
    </xf>
    <xf numFmtId="180" fontId="17" fillId="7" borderId="98" xfId="1" applyNumberFormat="1" applyFont="1" applyFill="1" applyBorder="1" applyAlignment="1">
      <alignment vertical="center"/>
    </xf>
    <xf numFmtId="0" fontId="14" fillId="4" borderId="105" xfId="2" applyFont="1" applyFill="1" applyBorder="1" applyAlignment="1">
      <alignment horizontal="left" vertical="center" indent="1"/>
    </xf>
    <xf numFmtId="0" fontId="14" fillId="4" borderId="33" xfId="2" applyFont="1" applyFill="1" applyBorder="1" applyAlignment="1">
      <alignment horizontal="distributed" vertical="center"/>
    </xf>
    <xf numFmtId="180" fontId="16" fillId="0" borderId="105" xfId="1" applyNumberFormat="1" applyFont="1" applyFill="1" applyBorder="1" applyAlignment="1">
      <alignment vertical="center"/>
    </xf>
    <xf numFmtId="180" fontId="14" fillId="0" borderId="106" xfId="1" applyNumberFormat="1" applyFont="1" applyFill="1" applyBorder="1" applyAlignment="1">
      <alignment vertical="center"/>
    </xf>
    <xf numFmtId="0" fontId="14" fillId="4" borderId="75" xfId="2" applyFont="1" applyFill="1" applyBorder="1" applyAlignment="1">
      <alignment horizontal="left" vertical="center" indent="1"/>
    </xf>
    <xf numFmtId="180" fontId="16" fillId="0" borderId="75" xfId="1" applyNumberFormat="1" applyFont="1" applyFill="1" applyBorder="1" applyAlignment="1">
      <alignment horizontal="center" vertical="center"/>
    </xf>
    <xf numFmtId="180" fontId="14" fillId="0" borderId="107" xfId="1" applyNumberFormat="1" applyFont="1" applyFill="1" applyBorder="1" applyAlignment="1">
      <alignment vertical="center"/>
    </xf>
    <xf numFmtId="0" fontId="17" fillId="4" borderId="74" xfId="2" applyFont="1" applyFill="1" applyBorder="1" applyAlignment="1">
      <alignment vertical="center"/>
    </xf>
    <xf numFmtId="179" fontId="17" fillId="5" borderId="17" xfId="1" applyNumberFormat="1" applyFont="1" applyFill="1" applyBorder="1" applyAlignment="1">
      <alignment horizontal="right" vertical="center"/>
    </xf>
    <xf numFmtId="179" fontId="17" fillId="5" borderId="74" xfId="1" applyNumberFormat="1" applyFont="1" applyFill="1" applyBorder="1" applyAlignment="1">
      <alignment horizontal="right" vertical="center"/>
    </xf>
    <xf numFmtId="179" fontId="17" fillId="5" borderId="98" xfId="1" applyNumberFormat="1" applyFont="1" applyFill="1" applyBorder="1" applyAlignment="1">
      <alignment horizontal="right" vertical="center"/>
    </xf>
    <xf numFmtId="180" fontId="17" fillId="5" borderId="17" xfId="1" applyNumberFormat="1" applyFont="1" applyFill="1" applyBorder="1" applyAlignment="1">
      <alignment horizontal="right" vertical="center"/>
    </xf>
    <xf numFmtId="180" fontId="17" fillId="5" borderId="74" xfId="1" applyNumberFormat="1" applyFont="1" applyFill="1" applyBorder="1" applyAlignment="1">
      <alignment horizontal="right" vertical="center"/>
    </xf>
    <xf numFmtId="180" fontId="17" fillId="5" borderId="98" xfId="1" applyNumberFormat="1" applyFont="1" applyFill="1" applyBorder="1" applyAlignment="1">
      <alignment horizontal="right" vertical="center"/>
    </xf>
    <xf numFmtId="180" fontId="16" fillId="0" borderId="46" xfId="1" applyNumberFormat="1" applyFont="1" applyFill="1" applyBorder="1" applyAlignment="1">
      <alignment horizontal="right" vertical="center"/>
    </xf>
    <xf numFmtId="180" fontId="16" fillId="0" borderId="44" xfId="1" applyNumberFormat="1" applyFont="1" applyFill="1" applyBorder="1" applyAlignment="1">
      <alignment horizontal="center" vertical="center"/>
    </xf>
    <xf numFmtId="180" fontId="14" fillId="0" borderId="99" xfId="1" applyNumberFormat="1" applyFont="1" applyFill="1" applyBorder="1" applyAlignment="1">
      <alignment horizontal="center" vertical="center"/>
    </xf>
    <xf numFmtId="180" fontId="16" fillId="0" borderId="23" xfId="1" applyNumberFormat="1" applyFont="1" applyFill="1" applyBorder="1" applyAlignment="1">
      <alignment horizontal="center" vertical="center"/>
    </xf>
    <xf numFmtId="0" fontId="14" fillId="4" borderId="44" xfId="2" applyFont="1" applyFill="1" applyBorder="1" applyAlignment="1">
      <alignment horizontal="center" vertical="center"/>
    </xf>
    <xf numFmtId="0" fontId="14" fillId="4" borderId="64" xfId="2" applyFont="1" applyFill="1" applyBorder="1" applyAlignment="1">
      <alignment horizontal="center" vertical="center"/>
    </xf>
    <xf numFmtId="180" fontId="16" fillId="0" borderId="75" xfId="1" applyNumberFormat="1" applyFont="1" applyFill="1" applyBorder="1" applyAlignment="1">
      <alignment vertical="center"/>
    </xf>
    <xf numFmtId="180" fontId="14" fillId="0" borderId="108" xfId="1" applyNumberFormat="1" applyFont="1" applyFill="1" applyBorder="1" applyAlignment="1">
      <alignment vertical="center"/>
    </xf>
    <xf numFmtId="0" fontId="14" fillId="4" borderId="59" xfId="2" applyFont="1" applyFill="1" applyBorder="1" applyAlignment="1">
      <alignment horizontal="center" vertical="center"/>
    </xf>
    <xf numFmtId="180" fontId="17" fillId="5" borderId="109" xfId="1" applyNumberFormat="1" applyFont="1" applyFill="1" applyBorder="1" applyAlignment="1">
      <alignment vertical="center"/>
    </xf>
    <xf numFmtId="179" fontId="17" fillId="5" borderId="17" xfId="1" applyNumberFormat="1" applyFont="1" applyFill="1" applyBorder="1" applyAlignment="1">
      <alignment vertical="center"/>
    </xf>
    <xf numFmtId="179" fontId="17" fillId="5" borderId="74" xfId="1" applyNumberFormat="1" applyFont="1" applyFill="1" applyBorder="1" applyAlignment="1">
      <alignment vertical="center"/>
    </xf>
    <xf numFmtId="179" fontId="17" fillId="5" borderId="98" xfId="1" applyNumberFormat="1" applyFont="1" applyFill="1" applyBorder="1" applyAlignment="1">
      <alignment vertical="center"/>
    </xf>
    <xf numFmtId="181" fontId="17" fillId="5" borderId="74" xfId="1" applyNumberFormat="1" applyFont="1" applyFill="1" applyBorder="1" applyAlignment="1">
      <alignment vertical="center"/>
    </xf>
    <xf numFmtId="180" fontId="17" fillId="5" borderId="110" xfId="1" applyNumberFormat="1" applyFont="1" applyFill="1" applyBorder="1" applyAlignment="1">
      <alignment vertical="center"/>
    </xf>
    <xf numFmtId="181" fontId="17" fillId="5" borderId="16" xfId="1" applyNumberFormat="1" applyFont="1" applyFill="1" applyBorder="1" applyAlignment="1">
      <alignment vertical="center"/>
    </xf>
    <xf numFmtId="182" fontId="17" fillId="5" borderId="17" xfId="1" applyNumberFormat="1" applyFont="1" applyFill="1" applyBorder="1" applyAlignment="1">
      <alignment vertical="center"/>
    </xf>
    <xf numFmtId="182" fontId="17" fillId="5" borderId="74" xfId="1" applyNumberFormat="1" applyFont="1" applyFill="1" applyBorder="1" applyAlignment="1">
      <alignment vertical="center"/>
    </xf>
    <xf numFmtId="182" fontId="17" fillId="5" borderId="98" xfId="1" applyNumberFormat="1" applyFont="1" applyFill="1" applyBorder="1" applyAlignment="1">
      <alignment vertical="center"/>
    </xf>
    <xf numFmtId="0" fontId="14" fillId="4" borderId="16" xfId="2" applyFont="1" applyFill="1" applyBorder="1" applyAlignment="1">
      <alignment vertical="center"/>
    </xf>
    <xf numFmtId="180" fontId="17" fillId="0" borderId="17" xfId="1" applyNumberFormat="1" applyFont="1" applyFill="1" applyBorder="1" applyAlignment="1">
      <alignment vertical="center"/>
    </xf>
    <xf numFmtId="180" fontId="17" fillId="0" borderId="74" xfId="1" applyNumberFormat="1" applyFont="1" applyFill="1" applyBorder="1" applyAlignment="1">
      <alignment vertical="center"/>
    </xf>
    <xf numFmtId="180" fontId="17" fillId="0" borderId="98" xfId="1" applyNumberFormat="1" applyFont="1" applyFill="1" applyBorder="1" applyAlignment="1">
      <alignment vertical="center"/>
    </xf>
    <xf numFmtId="180" fontId="17" fillId="0" borderId="51" xfId="1" applyNumberFormat="1" applyFont="1" applyFill="1" applyBorder="1" applyAlignment="1">
      <alignment vertical="center"/>
    </xf>
    <xf numFmtId="0" fontId="17" fillId="4" borderId="44" xfId="2" applyFont="1" applyFill="1" applyBorder="1" applyAlignment="1">
      <alignment horizontal="distributed" vertical="center"/>
    </xf>
    <xf numFmtId="0" fontId="17" fillId="4" borderId="111" xfId="2" applyFont="1" applyFill="1" applyBorder="1" applyAlignment="1">
      <alignment horizontal="distributed" vertical="center"/>
    </xf>
    <xf numFmtId="180" fontId="17" fillId="0" borderId="46" xfId="1" applyNumberFormat="1" applyFont="1" applyFill="1" applyBorder="1" applyAlignment="1">
      <alignment vertical="center"/>
    </xf>
    <xf numFmtId="180" fontId="17" fillId="0" borderId="111" xfId="1" applyNumberFormat="1" applyFont="1" applyFill="1" applyBorder="1" applyAlignment="1">
      <alignment vertical="center"/>
    </xf>
    <xf numFmtId="180" fontId="17" fillId="0" borderId="109" xfId="1" applyNumberFormat="1" applyFont="1" applyFill="1" applyBorder="1" applyAlignment="1">
      <alignment vertical="center"/>
    </xf>
    <xf numFmtId="0" fontId="14" fillId="4" borderId="45" xfId="2" applyFont="1" applyFill="1" applyBorder="1" applyAlignment="1">
      <alignment vertical="center"/>
    </xf>
    <xf numFmtId="180" fontId="14" fillId="0" borderId="46" xfId="2" applyNumberFormat="1" applyFont="1" applyBorder="1" applyAlignment="1">
      <alignment vertical="center"/>
    </xf>
    <xf numFmtId="180" fontId="14" fillId="0" borderId="44" xfId="2" applyNumberFormat="1" applyFont="1" applyBorder="1" applyAlignment="1">
      <alignment vertical="center"/>
    </xf>
    <xf numFmtId="180" fontId="14" fillId="0" borderId="99" xfId="2" applyNumberFormat="1" applyFont="1" applyBorder="1" applyAlignment="1">
      <alignment vertical="center"/>
    </xf>
    <xf numFmtId="180" fontId="14" fillId="0" borderId="23" xfId="2" applyNumberFormat="1" applyFont="1" applyBorder="1" applyAlignment="1">
      <alignment vertical="center"/>
    </xf>
    <xf numFmtId="0" fontId="14" fillId="4" borderId="54" xfId="2" applyFont="1" applyFill="1" applyBorder="1" applyAlignment="1">
      <alignment vertical="center"/>
    </xf>
    <xf numFmtId="180" fontId="14" fillId="0" borderId="42" xfId="2" applyNumberFormat="1" applyFont="1" applyBorder="1" applyAlignment="1">
      <alignment vertical="center"/>
    </xf>
    <xf numFmtId="180" fontId="14" fillId="0" borderId="59" xfId="2" applyNumberFormat="1" applyFont="1" applyBorder="1" applyAlignment="1">
      <alignment vertical="center"/>
    </xf>
    <xf numFmtId="180" fontId="14" fillId="0" borderId="101" xfId="2" applyNumberFormat="1" applyFont="1" applyBorder="1" applyAlignment="1">
      <alignment vertical="center"/>
    </xf>
    <xf numFmtId="0" fontId="22" fillId="0" borderId="0" xfId="2" applyFont="1" applyAlignment="1">
      <alignment horizontal="center" vertical="center"/>
    </xf>
    <xf numFmtId="3" fontId="22" fillId="0" borderId="0" xfId="2" applyNumberFormat="1" applyFont="1" applyAlignment="1">
      <alignment vertical="center"/>
    </xf>
    <xf numFmtId="177" fontId="14" fillId="0" borderId="0" xfId="2" applyNumberFormat="1" applyFont="1" applyAlignment="1">
      <alignment horizontal="center" vertical="center"/>
    </xf>
    <xf numFmtId="177" fontId="14" fillId="0" borderId="0" xfId="2" applyNumberFormat="1" applyBorder="1" applyAlignment="1">
      <alignment horizontal="left" vertical="center"/>
    </xf>
    <xf numFmtId="177" fontId="14" fillId="0" borderId="0" xfId="2" applyNumberFormat="1" applyBorder="1" applyAlignment="1">
      <alignment horizontal="right" vertical="center"/>
    </xf>
    <xf numFmtId="177" fontId="17" fillId="3" borderId="17" xfId="2" applyNumberFormat="1" applyFont="1" applyFill="1" applyBorder="1" applyAlignment="1">
      <alignment horizontal="center" vertical="center"/>
    </xf>
    <xf numFmtId="177" fontId="17" fillId="3" borderId="74" xfId="2" applyNumberFormat="1" applyFont="1" applyFill="1" applyBorder="1" applyAlignment="1">
      <alignment horizontal="center" vertical="center"/>
    </xf>
    <xf numFmtId="177" fontId="17" fillId="3" borderId="109" xfId="2" applyNumberFormat="1" applyFont="1" applyFill="1" applyBorder="1" applyAlignment="1">
      <alignment horizontal="center" vertical="center"/>
    </xf>
    <xf numFmtId="0" fontId="38" fillId="4" borderId="74" xfId="2" applyFont="1" applyFill="1" applyBorder="1" applyAlignment="1">
      <alignment vertical="center"/>
    </xf>
    <xf numFmtId="0" fontId="14" fillId="8" borderId="97" xfId="2" applyNumberFormat="1" applyFont="1" applyFill="1" applyBorder="1" applyAlignment="1">
      <alignment horizontal="center" vertical="center"/>
    </xf>
    <xf numFmtId="177" fontId="17" fillId="5" borderId="74" xfId="1" applyNumberFormat="1" applyFont="1" applyFill="1" applyBorder="1" applyAlignment="1">
      <alignment vertical="center"/>
    </xf>
    <xf numFmtId="177" fontId="17" fillId="5" borderId="109" xfId="1" applyNumberFormat="1" applyFont="1" applyFill="1" applyBorder="1" applyAlignment="1">
      <alignment vertical="center"/>
    </xf>
    <xf numFmtId="0" fontId="17" fillId="4" borderId="74" xfId="2" quotePrefix="1" applyFont="1" applyFill="1" applyBorder="1" applyAlignment="1">
      <alignment horizontal="center" vertical="center"/>
    </xf>
    <xf numFmtId="177" fontId="17" fillId="7" borderId="62" xfId="1" applyNumberFormat="1" applyFont="1" applyFill="1" applyBorder="1" applyAlignment="1">
      <alignment vertical="center"/>
    </xf>
    <xf numFmtId="177" fontId="17" fillId="7" borderId="79" xfId="1" applyNumberFormat="1" applyFont="1" applyFill="1" applyBorder="1" applyAlignment="1">
      <alignment vertical="center"/>
    </xf>
    <xf numFmtId="177" fontId="17" fillId="7" borderId="112" xfId="1" applyNumberFormat="1" applyFont="1" applyFill="1" applyBorder="1" applyAlignment="1">
      <alignment vertical="center"/>
    </xf>
    <xf numFmtId="0" fontId="14" fillId="4" borderId="44" xfId="2" applyFill="1" applyBorder="1" applyAlignment="1">
      <alignment horizontal="center" vertical="center"/>
    </xf>
    <xf numFmtId="0" fontId="14" fillId="4" borderId="45" xfId="2" applyFill="1" applyBorder="1" applyAlignment="1">
      <alignment horizontal="distributed" vertical="center"/>
    </xf>
    <xf numFmtId="0" fontId="14" fillId="3" borderId="97" xfId="2" applyNumberFormat="1" applyFont="1" applyFill="1" applyBorder="1" applyAlignment="1">
      <alignment horizontal="center" vertical="center"/>
    </xf>
    <xf numFmtId="177" fontId="16" fillId="0" borderId="46" xfId="1" applyNumberFormat="1" applyFont="1" applyFill="1" applyBorder="1" applyAlignment="1">
      <alignment vertical="center"/>
    </xf>
    <xf numFmtId="177" fontId="16" fillId="0" borderId="44" xfId="1" applyNumberFormat="1" applyFont="1" applyFill="1" applyBorder="1" applyAlignment="1">
      <alignment vertical="center"/>
    </xf>
    <xf numFmtId="177" fontId="14" fillId="0" borderId="102" xfId="1" applyNumberFormat="1" applyFont="1" applyFill="1" applyBorder="1" applyAlignment="1">
      <alignment vertical="center"/>
    </xf>
    <xf numFmtId="0" fontId="14" fillId="4" borderId="64" xfId="2" applyFill="1" applyBorder="1" applyAlignment="1">
      <alignment horizontal="center" vertical="center"/>
    </xf>
    <xf numFmtId="0" fontId="14" fillId="3" borderId="0" xfId="2" applyNumberFormat="1" applyFont="1" applyFill="1" applyBorder="1" applyAlignment="1">
      <alignment horizontal="center" vertical="center"/>
    </xf>
    <xf numFmtId="177" fontId="16" fillId="0" borderId="64" xfId="1" applyNumberFormat="1" applyFont="1" applyFill="1" applyBorder="1" applyAlignment="1">
      <alignment vertical="center"/>
    </xf>
    <xf numFmtId="177" fontId="14" fillId="0" borderId="108" xfId="1" applyNumberFormat="1" applyFont="1" applyFill="1" applyBorder="1" applyAlignment="1">
      <alignment vertical="center"/>
    </xf>
    <xf numFmtId="0" fontId="14" fillId="4" borderId="59" xfId="2" applyFill="1" applyBorder="1" applyAlignment="1">
      <alignment horizontal="center" vertical="center"/>
    </xf>
    <xf numFmtId="0" fontId="14" fillId="4" borderId="54" xfId="2" applyFill="1" applyBorder="1" applyAlignment="1">
      <alignment horizontal="distributed" vertical="center"/>
    </xf>
    <xf numFmtId="0" fontId="14" fillId="7" borderId="97" xfId="2" applyNumberFormat="1" applyFont="1" applyFill="1" applyBorder="1" applyAlignment="1">
      <alignment horizontal="center" vertical="center"/>
    </xf>
    <xf numFmtId="177" fontId="16" fillId="0" borderId="42" xfId="1" applyNumberFormat="1" applyFont="1" applyFill="1" applyBorder="1" applyAlignment="1">
      <alignment vertical="center"/>
    </xf>
    <xf numFmtId="177" fontId="16" fillId="0" borderId="59" xfId="1" applyNumberFormat="1" applyFont="1" applyFill="1" applyBorder="1" applyAlignment="1">
      <alignment vertical="center"/>
    </xf>
    <xf numFmtId="177" fontId="14" fillId="0" borderId="103" xfId="1" applyNumberFormat="1" applyFont="1" applyFill="1" applyBorder="1" applyAlignment="1">
      <alignment vertical="center"/>
    </xf>
    <xf numFmtId="177" fontId="17" fillId="7" borderId="51" xfId="1" applyNumberFormat="1" applyFont="1" applyFill="1" applyBorder="1" applyAlignment="1">
      <alignment vertical="center"/>
    </xf>
    <xf numFmtId="177" fontId="17" fillId="7" borderId="105" xfId="1" applyNumberFormat="1" applyFont="1" applyFill="1" applyBorder="1" applyAlignment="1">
      <alignment vertical="center"/>
    </xf>
    <xf numFmtId="177" fontId="17" fillId="7" borderId="113" xfId="1" applyNumberFormat="1" applyFont="1" applyFill="1" applyBorder="1" applyAlignment="1">
      <alignment vertical="center"/>
    </xf>
    <xf numFmtId="0" fontId="14" fillId="7" borderId="0" xfId="2" applyNumberFormat="1" applyFont="1" applyFill="1" applyBorder="1" applyAlignment="1">
      <alignment horizontal="center" vertical="center"/>
    </xf>
    <xf numFmtId="177" fontId="16" fillId="6" borderId="46" xfId="1" applyNumberFormat="1" applyFont="1" applyFill="1" applyBorder="1" applyAlignment="1">
      <alignment vertical="center"/>
    </xf>
    <xf numFmtId="177" fontId="16" fillId="6" borderId="44" xfId="1" applyNumberFormat="1" applyFont="1" applyFill="1" applyBorder="1" applyAlignment="1">
      <alignment vertical="center"/>
    </xf>
    <xf numFmtId="177" fontId="16" fillId="6" borderId="64" xfId="1" applyNumberFormat="1" applyFont="1" applyFill="1" applyBorder="1" applyAlignment="1">
      <alignment vertical="center"/>
    </xf>
    <xf numFmtId="0" fontId="14" fillId="4" borderId="64" xfId="2" quotePrefix="1" applyFont="1" applyFill="1" applyBorder="1" applyAlignment="1">
      <alignment horizontal="center" vertical="center"/>
    </xf>
    <xf numFmtId="177" fontId="14" fillId="6" borderId="64" xfId="1" applyNumberFormat="1" applyFont="1" applyFill="1" applyBorder="1" applyAlignment="1">
      <alignment vertical="center"/>
    </xf>
    <xf numFmtId="0" fontId="22" fillId="4" borderId="54" xfId="2" applyFont="1" applyFill="1" applyBorder="1" applyAlignment="1">
      <alignment horizontal="distributed" vertical="center"/>
    </xf>
    <xf numFmtId="177" fontId="14" fillId="6" borderId="59" xfId="1" applyNumberFormat="1" applyFont="1" applyFill="1" applyBorder="1" applyAlignment="1">
      <alignment vertical="center"/>
    </xf>
    <xf numFmtId="0" fontId="17" fillId="4" borderId="74" xfId="2" quotePrefix="1" applyFont="1" applyFill="1" applyBorder="1" applyAlignment="1">
      <alignment horizontal="right" vertical="center"/>
    </xf>
    <xf numFmtId="0" fontId="17" fillId="8" borderId="97" xfId="2" applyNumberFormat="1" applyFont="1" applyFill="1" applyBorder="1" applyAlignment="1">
      <alignment horizontal="center" vertical="center"/>
    </xf>
    <xf numFmtId="0" fontId="14" fillId="4" borderId="79" xfId="2" applyFont="1" applyFill="1" applyBorder="1" applyAlignment="1">
      <alignment horizontal="center" vertical="center"/>
    </xf>
    <xf numFmtId="0" fontId="14" fillId="4" borderId="61" xfId="2" applyFont="1" applyFill="1" applyBorder="1" applyAlignment="1">
      <alignment horizontal="distributed" vertical="center"/>
    </xf>
    <xf numFmtId="177" fontId="14" fillId="0" borderId="46" xfId="1" applyNumberFormat="1" applyFont="1" applyFill="1" applyBorder="1" applyAlignment="1">
      <alignment vertical="center"/>
    </xf>
    <xf numFmtId="177" fontId="14" fillId="0" borderId="44" xfId="1" applyNumberFormat="1" applyFont="1" applyFill="1" applyBorder="1" applyAlignment="1">
      <alignment vertical="center"/>
    </xf>
    <xf numFmtId="177" fontId="14" fillId="0" borderId="59" xfId="1" applyNumberFormat="1" applyFont="1" applyFill="1" applyBorder="1" applyAlignment="1">
      <alignment vertical="center"/>
    </xf>
    <xf numFmtId="0" fontId="17" fillId="8" borderId="17" xfId="2" applyNumberFormat="1" applyFont="1" applyFill="1" applyBorder="1" applyAlignment="1">
      <alignment horizontal="center" vertical="center"/>
    </xf>
    <xf numFmtId="0" fontId="14" fillId="7" borderId="17" xfId="2" applyNumberFormat="1" applyFont="1" applyFill="1" applyBorder="1" applyAlignment="1">
      <alignment horizontal="center" vertical="center"/>
    </xf>
    <xf numFmtId="177" fontId="14" fillId="0" borderId="64" xfId="1" applyNumberFormat="1" applyFont="1" applyFill="1" applyBorder="1" applyAlignment="1">
      <alignment vertical="center"/>
    </xf>
    <xf numFmtId="177" fontId="17" fillId="7" borderId="109" xfId="1" applyNumberFormat="1" applyFont="1" applyFill="1" applyBorder="1" applyAlignment="1">
      <alignment vertical="center"/>
    </xf>
    <xf numFmtId="177" fontId="17" fillId="7" borderId="16" xfId="1" applyNumberFormat="1" applyFont="1" applyFill="1" applyBorder="1" applyAlignment="1">
      <alignment vertical="center"/>
    </xf>
    <xf numFmtId="0" fontId="14" fillId="4" borderId="76" xfId="2" applyFont="1" applyFill="1" applyBorder="1" applyAlignment="1">
      <alignment horizontal="center" vertical="center"/>
    </xf>
    <xf numFmtId="0" fontId="14" fillId="7" borderId="114" xfId="2" applyNumberFormat="1" applyFont="1" applyFill="1" applyBorder="1" applyAlignment="1">
      <alignment horizontal="center" vertical="center"/>
    </xf>
    <xf numFmtId="0" fontId="17" fillId="4" borderId="61" xfId="2" applyFont="1" applyFill="1" applyBorder="1" applyAlignment="1">
      <alignment horizontal="distributed" vertical="center"/>
    </xf>
    <xf numFmtId="177" fontId="14" fillId="0" borderId="105" xfId="1" applyNumberFormat="1" applyFont="1" applyFill="1" applyBorder="1" applyAlignment="1">
      <alignment vertical="center"/>
    </xf>
    <xf numFmtId="177" fontId="14" fillId="0" borderId="113" xfId="1" applyNumberFormat="1" applyFont="1" applyFill="1" applyBorder="1" applyAlignment="1">
      <alignment vertical="center"/>
    </xf>
    <xf numFmtId="0" fontId="14" fillId="8" borderId="85" xfId="2" applyNumberFormat="1" applyFont="1" applyFill="1" applyBorder="1" applyAlignment="1">
      <alignment horizontal="center" vertical="center"/>
    </xf>
    <xf numFmtId="177" fontId="14" fillId="0" borderId="35" xfId="1" applyNumberFormat="1" applyFont="1" applyFill="1" applyBorder="1" applyAlignment="1">
      <alignment vertical="center"/>
    </xf>
    <xf numFmtId="177" fontId="14" fillId="0" borderId="76" xfId="1" applyNumberFormat="1" applyFont="1" applyFill="1" applyBorder="1" applyAlignment="1">
      <alignment vertical="center"/>
    </xf>
    <xf numFmtId="177" fontId="14" fillId="0" borderId="115" xfId="1" applyNumberFormat="1" applyFont="1" applyFill="1" applyBorder="1" applyAlignment="1">
      <alignment vertical="center"/>
    </xf>
    <xf numFmtId="177" fontId="14" fillId="0" borderId="55" xfId="1" applyNumberFormat="1" applyFont="1" applyFill="1" applyBorder="1" applyAlignment="1">
      <alignment vertical="center"/>
    </xf>
    <xf numFmtId="177" fontId="14" fillId="0" borderId="78" xfId="1" applyNumberFormat="1" applyFont="1" applyFill="1" applyBorder="1" applyAlignment="1">
      <alignment vertical="center"/>
    </xf>
    <xf numFmtId="177" fontId="14" fillId="0" borderId="116" xfId="1" applyNumberFormat="1" applyFont="1" applyFill="1" applyBorder="1" applyAlignment="1">
      <alignment vertical="center"/>
    </xf>
    <xf numFmtId="177" fontId="14" fillId="0" borderId="62" xfId="1" applyNumberFormat="1" applyFont="1" applyFill="1" applyBorder="1" applyAlignment="1">
      <alignment vertical="center"/>
    </xf>
    <xf numFmtId="177" fontId="14" fillId="0" borderId="79" xfId="1" applyNumberFormat="1" applyFont="1" applyFill="1" applyBorder="1" applyAlignment="1">
      <alignment vertical="center"/>
    </xf>
    <xf numFmtId="177" fontId="14" fillId="0" borderId="112" xfId="1" applyNumberFormat="1" applyFont="1" applyFill="1" applyBorder="1" applyAlignment="1">
      <alignment vertical="center"/>
    </xf>
    <xf numFmtId="0" fontId="17" fillId="4" borderId="79" xfId="2" quotePrefix="1" applyFont="1" applyFill="1" applyBorder="1" applyAlignment="1">
      <alignment horizontal="right" vertical="center"/>
    </xf>
    <xf numFmtId="0" fontId="17" fillId="8" borderId="114" xfId="2" applyNumberFormat="1" applyFont="1" applyFill="1" applyBorder="1" applyAlignment="1">
      <alignment horizontal="center" vertical="center"/>
    </xf>
    <xf numFmtId="177" fontId="17" fillId="7" borderId="74" xfId="1" applyNumberFormat="1" applyFont="1" applyFill="1" applyBorder="1" applyAlignment="1">
      <alignment vertical="center"/>
    </xf>
    <xf numFmtId="0" fontId="14" fillId="7" borderId="117" xfId="2" applyNumberFormat="1" applyFont="1" applyFill="1" applyBorder="1" applyAlignment="1">
      <alignment horizontal="center" vertical="center"/>
    </xf>
    <xf numFmtId="0" fontId="17" fillId="4" borderId="78" xfId="2" quotePrefix="1" applyFont="1" applyFill="1" applyBorder="1" applyAlignment="1">
      <alignment horizontal="center" vertical="center"/>
    </xf>
    <xf numFmtId="0" fontId="17" fillId="8" borderId="58" xfId="2" applyNumberFormat="1" applyFont="1" applyFill="1" applyBorder="1" applyAlignment="1">
      <alignment horizontal="center" vertical="center"/>
    </xf>
    <xf numFmtId="177" fontId="17" fillId="9" borderId="51" xfId="1" applyNumberFormat="1" applyFont="1" applyFill="1" applyBorder="1" applyAlignment="1">
      <alignment horizontal="right" vertical="center"/>
    </xf>
    <xf numFmtId="177" fontId="17" fillId="9" borderId="105" xfId="1" applyNumberFormat="1" applyFont="1" applyFill="1" applyBorder="1" applyAlignment="1">
      <alignment horizontal="right" vertical="center"/>
    </xf>
    <xf numFmtId="177" fontId="17" fillId="9" borderId="113" xfId="1" applyNumberFormat="1" applyFont="1" applyFill="1" applyBorder="1" applyAlignment="1">
      <alignment horizontal="right" vertical="center"/>
    </xf>
    <xf numFmtId="0" fontId="14" fillId="7" borderId="16" xfId="2" applyNumberFormat="1" applyFont="1" applyFill="1" applyBorder="1" applyAlignment="1">
      <alignment horizontal="center" vertical="center"/>
    </xf>
    <xf numFmtId="177" fontId="14" fillId="6" borderId="46" xfId="1" applyNumberFormat="1" applyFont="1" applyFill="1" applyBorder="1" applyAlignment="1">
      <alignment horizontal="right" vertical="center"/>
    </xf>
    <xf numFmtId="177" fontId="14" fillId="6" borderId="44" xfId="1" applyNumberFormat="1" applyFont="1" applyFill="1" applyBorder="1" applyAlignment="1">
      <alignment horizontal="right" vertical="center"/>
    </xf>
    <xf numFmtId="177" fontId="14" fillId="0" borderId="102" xfId="1" applyNumberFormat="1" applyFont="1" applyFill="1" applyBorder="1" applyAlignment="1">
      <alignment horizontal="right" vertical="center"/>
    </xf>
    <xf numFmtId="177" fontId="14" fillId="0" borderId="46" xfId="1" applyNumberFormat="1" applyFont="1" applyFill="1" applyBorder="1" applyAlignment="1">
      <alignment horizontal="right" vertical="center"/>
    </xf>
    <xf numFmtId="177" fontId="14" fillId="6" borderId="64" xfId="1" applyNumberFormat="1" applyFont="1" applyFill="1" applyBorder="1" applyAlignment="1">
      <alignment horizontal="right" vertical="center"/>
    </xf>
    <xf numFmtId="177" fontId="14" fillId="0" borderId="108" xfId="1" applyNumberFormat="1" applyFont="1" applyFill="1" applyBorder="1" applyAlignment="1">
      <alignment horizontal="right" vertical="center"/>
    </xf>
    <xf numFmtId="177" fontId="14" fillId="6" borderId="59" xfId="1" applyNumberFormat="1" applyFont="1" applyFill="1" applyBorder="1" applyAlignment="1">
      <alignment horizontal="right" vertical="center"/>
    </xf>
    <xf numFmtId="177" fontId="14" fillId="0" borderId="103" xfId="1" applyNumberFormat="1" applyFont="1" applyFill="1" applyBorder="1" applyAlignment="1">
      <alignment horizontal="right" vertical="center"/>
    </xf>
    <xf numFmtId="177" fontId="17" fillId="5" borderId="51" xfId="1" applyNumberFormat="1" applyFont="1" applyFill="1" applyBorder="1" applyAlignment="1">
      <alignment horizontal="right" vertical="center"/>
    </xf>
    <xf numFmtId="177" fontId="17" fillId="5" borderId="105" xfId="1" applyNumberFormat="1" applyFont="1" applyFill="1" applyBorder="1" applyAlignment="1">
      <alignment horizontal="right" vertical="center"/>
    </xf>
    <xf numFmtId="177" fontId="17" fillId="5" borderId="113" xfId="1" applyNumberFormat="1" applyFont="1" applyFill="1" applyBorder="1" applyAlignment="1">
      <alignment horizontal="right" vertical="center"/>
    </xf>
    <xf numFmtId="3" fontId="38" fillId="4" borderId="74" xfId="2" applyNumberFormat="1" applyFont="1" applyFill="1" applyBorder="1" applyAlignment="1">
      <alignment vertical="center"/>
    </xf>
    <xf numFmtId="177" fontId="17" fillId="5" borderId="74" xfId="1" applyNumberFormat="1" applyFont="1" applyFill="1" applyBorder="1" applyAlignment="1">
      <alignment horizontal="right" vertical="center"/>
    </xf>
    <xf numFmtId="177" fontId="17" fillId="5" borderId="109" xfId="1" applyNumberFormat="1" applyFont="1" applyFill="1" applyBorder="1" applyAlignment="1">
      <alignment horizontal="right" vertical="center"/>
    </xf>
    <xf numFmtId="3" fontId="14" fillId="4" borderId="44" xfId="2" applyNumberFormat="1" applyFill="1" applyBorder="1" applyAlignment="1">
      <alignment horizontal="center" vertical="center"/>
    </xf>
    <xf numFmtId="3" fontId="14" fillId="4" borderId="45" xfId="2" applyNumberFormat="1" applyFill="1" applyBorder="1" applyAlignment="1">
      <alignment horizontal="distributed" vertical="center"/>
    </xf>
    <xf numFmtId="177" fontId="14" fillId="6" borderId="46" xfId="1" applyNumberFormat="1" applyFont="1" applyFill="1" applyBorder="1" applyAlignment="1">
      <alignment vertical="center"/>
    </xf>
    <xf numFmtId="177" fontId="14" fillId="6" borderId="44" xfId="1" applyNumberFormat="1" applyFont="1" applyFill="1" applyBorder="1" applyAlignment="1">
      <alignment vertical="center"/>
    </xf>
    <xf numFmtId="0" fontId="14" fillId="7" borderId="16" xfId="2" applyNumberFormat="1" applyFill="1" applyBorder="1" applyAlignment="1">
      <alignment horizontal="center" vertical="center"/>
    </xf>
    <xf numFmtId="3" fontId="14" fillId="4" borderId="37" xfId="2" applyNumberFormat="1" applyFont="1" applyFill="1" applyBorder="1" applyAlignment="1">
      <alignment horizontal="distributed" vertical="center"/>
    </xf>
    <xf numFmtId="3" fontId="14" fillId="4" borderId="59" xfId="2" applyNumberFormat="1" applyFill="1" applyBorder="1" applyAlignment="1">
      <alignment horizontal="center" vertical="center"/>
    </xf>
    <xf numFmtId="3" fontId="14" fillId="4" borderId="54" xfId="2" applyNumberFormat="1" applyFill="1" applyBorder="1" applyAlignment="1">
      <alignment horizontal="distributed" vertical="center"/>
    </xf>
    <xf numFmtId="177" fontId="16" fillId="6" borderId="42" xfId="1" applyNumberFormat="1" applyFont="1" applyFill="1" applyBorder="1" applyAlignment="1">
      <alignment vertical="center"/>
    </xf>
    <xf numFmtId="177" fontId="16" fillId="6" borderId="59" xfId="1" applyNumberFormat="1" applyFont="1" applyFill="1" applyBorder="1" applyAlignment="1">
      <alignment vertical="center"/>
    </xf>
    <xf numFmtId="3" fontId="17" fillId="4" borderId="58" xfId="2" applyNumberFormat="1" applyFont="1" applyFill="1" applyBorder="1" applyAlignment="1">
      <alignment horizontal="distributed" vertical="center"/>
    </xf>
    <xf numFmtId="0" fontId="17" fillId="8" borderId="16" xfId="2" applyNumberFormat="1" applyFont="1" applyFill="1" applyBorder="1" applyAlignment="1">
      <alignment horizontal="center" vertical="center"/>
    </xf>
    <xf numFmtId="177" fontId="17" fillId="5" borderId="51" xfId="1" applyNumberFormat="1" applyFont="1" applyFill="1" applyBorder="1" applyAlignment="1">
      <alignment vertical="center"/>
    </xf>
    <xf numFmtId="177" fontId="17" fillId="5" borderId="105" xfId="1" applyNumberFormat="1" applyFont="1" applyFill="1" applyBorder="1" applyAlignment="1">
      <alignment vertical="center"/>
    </xf>
    <xf numFmtId="177" fontId="17" fillId="5" borderId="113" xfId="1" applyNumberFormat="1" applyFont="1" applyFill="1" applyBorder="1" applyAlignment="1">
      <alignment vertical="center"/>
    </xf>
    <xf numFmtId="3" fontId="14" fillId="4" borderId="74" xfId="2" applyNumberFormat="1" applyFont="1" applyFill="1" applyBorder="1" applyAlignment="1">
      <alignment horizontal="center" vertical="center"/>
    </xf>
    <xf numFmtId="3" fontId="14" fillId="4" borderId="16" xfId="2" applyNumberFormat="1" applyFont="1" applyFill="1" applyBorder="1" applyAlignment="1">
      <alignment horizontal="distributed" vertical="center"/>
    </xf>
    <xf numFmtId="177" fontId="14" fillId="6" borderId="17" xfId="1" applyNumberFormat="1" applyFont="1" applyFill="1" applyBorder="1" applyAlignment="1">
      <alignment vertical="center"/>
    </xf>
    <xf numFmtId="177" fontId="14" fillId="6" borderId="74" xfId="1" applyNumberFormat="1" applyFont="1" applyFill="1" applyBorder="1" applyAlignment="1">
      <alignment vertical="center"/>
    </xf>
    <xf numFmtId="177" fontId="14" fillId="0" borderId="109" xfId="1" applyNumberFormat="1" applyFont="1" applyFill="1" applyBorder="1" applyAlignment="1">
      <alignment vertical="center"/>
    </xf>
    <xf numFmtId="177" fontId="14" fillId="0" borderId="17" xfId="1" applyNumberFormat="1" applyFont="1" applyFill="1" applyBorder="1" applyAlignment="1">
      <alignment vertical="center"/>
    </xf>
    <xf numFmtId="3" fontId="39" fillId="4" borderId="16" xfId="2" applyNumberFormat="1" applyFont="1" applyFill="1" applyBorder="1" applyAlignment="1">
      <alignment horizontal="distributed" vertical="center"/>
    </xf>
    <xf numFmtId="179" fontId="17" fillId="5" borderId="109" xfId="1" applyNumberFormat="1" applyFont="1" applyFill="1" applyBorder="1" applyAlignment="1">
      <alignment vertical="center"/>
    </xf>
    <xf numFmtId="3" fontId="38" fillId="4" borderId="74" xfId="2" applyNumberFormat="1" applyFont="1" applyFill="1" applyBorder="1" applyAlignment="1">
      <alignment vertical="center" shrinkToFit="1"/>
    </xf>
    <xf numFmtId="0" fontId="17" fillId="0" borderId="16" xfId="2" applyNumberFormat="1" applyFont="1" applyFill="1" applyBorder="1" applyAlignment="1">
      <alignment horizontal="center" vertical="center"/>
    </xf>
    <xf numFmtId="177" fontId="17" fillId="0" borderId="17" xfId="1" applyNumberFormat="1" applyFont="1" applyFill="1" applyBorder="1" applyAlignment="1">
      <alignment vertical="center"/>
    </xf>
    <xf numFmtId="177" fontId="17" fillId="0" borderId="74" xfId="1" applyNumberFormat="1" applyFont="1" applyFill="1" applyBorder="1" applyAlignment="1">
      <alignment vertical="center"/>
    </xf>
    <xf numFmtId="177" fontId="17" fillId="0" borderId="109" xfId="1" applyNumberFormat="1" applyFont="1" applyFill="1" applyBorder="1" applyAlignment="1">
      <alignment vertical="center"/>
    </xf>
    <xf numFmtId="179" fontId="17" fillId="5" borderId="51" xfId="1" applyNumberFormat="1" applyFont="1" applyFill="1" applyBorder="1" applyAlignment="1">
      <alignment horizontal="right" vertical="center" shrinkToFit="1"/>
    </xf>
    <xf numFmtId="179" fontId="17" fillId="5" borderId="105" xfId="1" applyNumberFormat="1" applyFont="1" applyFill="1" applyBorder="1" applyAlignment="1">
      <alignment horizontal="right" vertical="center" shrinkToFit="1"/>
    </xf>
    <xf numFmtId="179" fontId="17" fillId="5" borderId="113" xfId="1" applyNumberFormat="1" applyFont="1" applyFill="1" applyBorder="1" applyAlignment="1">
      <alignment horizontal="right" vertical="center" shrinkToFit="1"/>
    </xf>
    <xf numFmtId="179" fontId="17" fillId="5" borderId="51" xfId="1" applyNumberFormat="1" applyFont="1" applyFill="1" applyBorder="1" applyAlignment="1">
      <alignment vertical="center"/>
    </xf>
    <xf numFmtId="179" fontId="17" fillId="5" borderId="105" xfId="1" applyNumberFormat="1" applyFont="1" applyFill="1" applyBorder="1" applyAlignment="1">
      <alignment vertical="center"/>
    </xf>
    <xf numFmtId="179" fontId="17" fillId="5" borderId="113" xfId="1" applyNumberFormat="1" applyFont="1" applyFill="1" applyBorder="1" applyAlignment="1">
      <alignment vertical="center"/>
    </xf>
    <xf numFmtId="179" fontId="17" fillId="5" borderId="55" xfId="1" applyNumberFormat="1" applyFont="1" applyFill="1" applyBorder="1" applyAlignment="1">
      <alignment vertical="center"/>
    </xf>
    <xf numFmtId="179" fontId="17" fillId="5" borderId="78" xfId="1" applyNumberFormat="1" applyFont="1" applyFill="1" applyBorder="1" applyAlignment="1">
      <alignment horizontal="right" vertical="center" shrinkToFit="1"/>
    </xf>
    <xf numFmtId="179" fontId="17" fillId="5" borderId="116" xfId="1" applyNumberFormat="1" applyFont="1" applyFill="1" applyBorder="1" applyAlignment="1">
      <alignment horizontal="right" vertical="center" shrinkToFit="1"/>
    </xf>
    <xf numFmtId="3" fontId="38" fillId="4" borderId="44" xfId="2" applyNumberFormat="1" applyFont="1" applyFill="1" applyBorder="1" applyAlignment="1">
      <alignment vertical="center"/>
    </xf>
    <xf numFmtId="3" fontId="17" fillId="4" borderId="45" xfId="2" applyNumberFormat="1" applyFont="1" applyFill="1" applyBorder="1" applyAlignment="1">
      <alignment horizontal="distributed" vertical="center"/>
    </xf>
    <xf numFmtId="0" fontId="17" fillId="8" borderId="46" xfId="2" applyNumberFormat="1" applyFont="1" applyFill="1" applyBorder="1" applyAlignment="1">
      <alignment horizontal="center" vertical="center"/>
    </xf>
    <xf numFmtId="177" fontId="17" fillId="0" borderId="44" xfId="1" applyNumberFormat="1" applyFont="1" applyFill="1" applyBorder="1" applyAlignment="1">
      <alignment vertical="center"/>
    </xf>
    <xf numFmtId="177" fontId="17" fillId="0" borderId="102" xfId="1" applyNumberFormat="1" applyFont="1" applyFill="1" applyBorder="1" applyAlignment="1">
      <alignment vertical="center"/>
    </xf>
    <xf numFmtId="3" fontId="38" fillId="4" borderId="64" xfId="2" applyNumberFormat="1" applyFont="1" applyFill="1" applyBorder="1" applyAlignment="1">
      <alignment vertical="center"/>
    </xf>
    <xf numFmtId="0" fontId="17" fillId="8" borderId="29" xfId="2" applyNumberFormat="1" applyFont="1" applyFill="1" applyBorder="1" applyAlignment="1">
      <alignment horizontal="center" vertical="center"/>
    </xf>
    <xf numFmtId="177" fontId="17" fillId="0" borderId="29" xfId="1" applyNumberFormat="1" applyFont="1" applyFill="1" applyBorder="1" applyAlignment="1">
      <alignment vertical="center"/>
    </xf>
    <xf numFmtId="177" fontId="17" fillId="0" borderId="64" xfId="1" applyNumberFormat="1" applyFont="1" applyFill="1" applyBorder="1" applyAlignment="1">
      <alignment vertical="center"/>
    </xf>
    <xf numFmtId="177" fontId="17" fillId="0" borderId="108" xfId="1" applyNumberFormat="1" applyFont="1" applyFill="1" applyBorder="1" applyAlignment="1">
      <alignment vertical="center"/>
    </xf>
    <xf numFmtId="3" fontId="38" fillId="4" borderId="59" xfId="2" applyNumberFormat="1" applyFont="1" applyFill="1" applyBorder="1" applyAlignment="1">
      <alignment vertical="center"/>
    </xf>
    <xf numFmtId="3" fontId="17" fillId="4" borderId="54" xfId="2" applyNumberFormat="1" applyFont="1" applyFill="1" applyBorder="1" applyAlignment="1">
      <alignment horizontal="distributed" vertical="center"/>
    </xf>
    <xf numFmtId="0" fontId="17" fillId="0" borderId="42" xfId="2" applyNumberFormat="1" applyFont="1" applyFill="1" applyBorder="1" applyAlignment="1">
      <alignment horizontal="center" vertical="center"/>
    </xf>
    <xf numFmtId="177" fontId="16" fillId="0" borderId="76" xfId="1" applyNumberFormat="1" applyFont="1" applyFill="1" applyBorder="1" applyAlignment="1">
      <alignment vertical="center"/>
    </xf>
    <xf numFmtId="177" fontId="16" fillId="0" borderId="51" xfId="1" applyNumberFormat="1" applyFont="1" applyFill="1" applyBorder="1" applyAlignment="1">
      <alignment vertical="center"/>
    </xf>
    <xf numFmtId="0" fontId="14" fillId="4" borderId="44" xfId="2" applyFill="1" applyBorder="1" applyAlignment="1">
      <alignment vertical="center"/>
    </xf>
    <xf numFmtId="0" fontId="14" fillId="4" borderId="45" xfId="2" applyFill="1" applyBorder="1" applyAlignment="1">
      <alignment vertical="center"/>
    </xf>
    <xf numFmtId="0" fontId="14" fillId="0" borderId="17" xfId="2" applyNumberFormat="1" applyFill="1" applyBorder="1" applyAlignment="1">
      <alignment horizontal="center" vertical="center"/>
    </xf>
    <xf numFmtId="177" fontId="14" fillId="0" borderId="29" xfId="2" applyNumberFormat="1" applyFont="1" applyBorder="1" applyAlignment="1">
      <alignment vertical="center"/>
    </xf>
    <xf numFmtId="177" fontId="14" fillId="0" borderId="64" xfId="2" applyNumberFormat="1" applyFont="1" applyBorder="1" applyAlignment="1">
      <alignment vertical="center"/>
    </xf>
    <xf numFmtId="177" fontId="14" fillId="0" borderId="108" xfId="2" applyNumberFormat="1" applyFont="1" applyBorder="1" applyAlignment="1">
      <alignment vertical="center"/>
    </xf>
    <xf numFmtId="0" fontId="14" fillId="4" borderId="59" xfId="2" applyFill="1" applyBorder="1" applyAlignment="1">
      <alignment vertical="center"/>
    </xf>
    <xf numFmtId="0" fontId="14" fillId="4" borderId="54" xfId="2" applyFill="1" applyBorder="1" applyAlignment="1">
      <alignment vertical="center"/>
    </xf>
    <xf numFmtId="177" fontId="14" fillId="0" borderId="42" xfId="2" applyNumberFormat="1" applyFont="1" applyBorder="1" applyAlignment="1">
      <alignment vertical="center"/>
    </xf>
    <xf numFmtId="177" fontId="14" fillId="0" borderId="59" xfId="2" applyNumberFormat="1" applyFont="1" applyBorder="1" applyAlignment="1">
      <alignment vertical="center"/>
    </xf>
    <xf numFmtId="177" fontId="14" fillId="0" borderId="103" xfId="2" applyNumberFormat="1" applyFont="1" applyBorder="1" applyAlignment="1">
      <alignment vertical="center"/>
    </xf>
    <xf numFmtId="177" fontId="14" fillId="0" borderId="0" xfId="2" applyNumberFormat="1" applyFill="1" applyAlignment="1">
      <alignment horizontal="center" vertical="center"/>
    </xf>
    <xf numFmtId="0" fontId="14" fillId="0" borderId="0" xfId="2" applyFill="1" applyAlignment="1">
      <alignment horizontal="center" vertical="center"/>
    </xf>
    <xf numFmtId="0" fontId="17" fillId="3" borderId="17" xfId="2" applyFont="1" applyFill="1" applyBorder="1" applyAlignment="1">
      <alignment horizontal="center" vertical="center"/>
    </xf>
    <xf numFmtId="177" fontId="17" fillId="3" borderId="62" xfId="2" applyNumberFormat="1" applyFont="1" applyFill="1" applyBorder="1" applyAlignment="1">
      <alignment horizontal="center" vertical="center"/>
    </xf>
    <xf numFmtId="0" fontId="17" fillId="8" borderId="17" xfId="2" applyFont="1" applyFill="1" applyBorder="1" applyAlignment="1">
      <alignment horizontal="center" vertical="center"/>
    </xf>
    <xf numFmtId="0" fontId="14" fillId="3" borderId="17" xfId="2" applyFill="1" applyBorder="1" applyAlignment="1">
      <alignment horizontal="center" vertical="center"/>
    </xf>
    <xf numFmtId="177" fontId="16" fillId="0" borderId="62" xfId="1" applyNumberFormat="1" applyFont="1" applyFill="1" applyBorder="1" applyAlignment="1">
      <alignment vertical="center"/>
    </xf>
    <xf numFmtId="177" fontId="16" fillId="0" borderId="79" xfId="1" applyNumberFormat="1" applyFont="1" applyFill="1" applyBorder="1" applyAlignment="1">
      <alignment vertical="center"/>
    </xf>
    <xf numFmtId="177" fontId="16" fillId="0" borderId="75" xfId="1" applyNumberFormat="1" applyFont="1" applyFill="1" applyBorder="1" applyAlignment="1">
      <alignment vertical="center"/>
    </xf>
    <xf numFmtId="0" fontId="14" fillId="7" borderId="17" xfId="2" applyFill="1" applyBorder="1" applyAlignment="1">
      <alignment horizontal="center" vertical="center"/>
    </xf>
    <xf numFmtId="178" fontId="0" fillId="14" borderId="17" xfId="1" applyFont="1" applyFill="1" applyBorder="1" applyAlignment="1">
      <alignment vertical="center"/>
    </xf>
    <xf numFmtId="0" fontId="14" fillId="14" borderId="17" xfId="2" applyFill="1" applyBorder="1" applyAlignment="1">
      <alignment vertical="center"/>
    </xf>
    <xf numFmtId="178" fontId="0" fillId="3" borderId="17" xfId="1" applyFont="1" applyFill="1" applyBorder="1" applyAlignment="1">
      <alignment vertical="center"/>
    </xf>
    <xf numFmtId="0" fontId="14" fillId="4" borderId="74" xfId="2" applyFill="1" applyBorder="1" applyAlignment="1">
      <alignment horizontal="center" vertical="center"/>
    </xf>
    <xf numFmtId="0" fontId="14" fillId="4" borderId="16" xfId="2" applyFill="1" applyBorder="1" applyAlignment="1">
      <alignment horizontal="distributed" vertical="center"/>
    </xf>
    <xf numFmtId="177" fontId="16" fillId="0" borderId="17" xfId="1" applyNumberFormat="1" applyFont="1" applyFill="1" applyBorder="1" applyAlignment="1">
      <alignment vertical="center"/>
    </xf>
    <xf numFmtId="177" fontId="16" fillId="0" borderId="74" xfId="1" applyNumberFormat="1" applyFont="1" applyFill="1" applyBorder="1" applyAlignment="1">
      <alignment vertical="center"/>
    </xf>
    <xf numFmtId="0" fontId="22" fillId="7" borderId="17" xfId="2" applyFont="1" applyFill="1" applyBorder="1" applyAlignment="1">
      <alignment horizontal="center" vertical="center"/>
    </xf>
    <xf numFmtId="0" fontId="5" fillId="7" borderId="17" xfId="2" applyFont="1" applyFill="1" applyBorder="1" applyAlignment="1">
      <alignment horizontal="center" vertical="center"/>
    </xf>
    <xf numFmtId="0" fontId="14" fillId="4" borderId="76" xfId="2" applyFill="1" applyBorder="1" applyAlignment="1">
      <alignment horizontal="center" vertical="center"/>
    </xf>
    <xf numFmtId="0" fontId="14" fillId="7" borderId="62" xfId="2" applyFill="1" applyBorder="1" applyAlignment="1">
      <alignment horizontal="center" vertical="center"/>
    </xf>
    <xf numFmtId="0" fontId="14" fillId="7" borderId="35" xfId="2" applyFill="1" applyBorder="1" applyAlignment="1">
      <alignment horizontal="center" vertical="center"/>
    </xf>
    <xf numFmtId="0" fontId="14" fillId="7" borderId="29" xfId="2" applyFill="1" applyBorder="1" applyAlignment="1">
      <alignment horizontal="center" vertical="center"/>
    </xf>
    <xf numFmtId="0" fontId="14" fillId="7" borderId="29" xfId="2" applyFont="1" applyFill="1" applyBorder="1" applyAlignment="1">
      <alignment horizontal="center" vertical="center"/>
    </xf>
    <xf numFmtId="0" fontId="14" fillId="4" borderId="75" xfId="2" applyFill="1" applyBorder="1" applyAlignment="1">
      <alignment horizontal="center" vertical="center"/>
    </xf>
    <xf numFmtId="0" fontId="14" fillId="7" borderId="55" xfId="2" applyFill="1" applyBorder="1" applyAlignment="1">
      <alignment horizontal="center" vertical="center"/>
    </xf>
    <xf numFmtId="177" fontId="14" fillId="0" borderId="118" xfId="1" applyNumberFormat="1" applyFont="1" applyFill="1" applyBorder="1" applyAlignment="1">
      <alignment vertical="center"/>
    </xf>
    <xf numFmtId="177" fontId="16" fillId="0" borderId="29" xfId="1" applyNumberFormat="1" applyFont="1" applyFill="1" applyBorder="1" applyAlignment="1" applyProtection="1">
      <alignment vertical="center"/>
      <protection hidden="1"/>
    </xf>
    <xf numFmtId="177" fontId="16" fillId="0" borderId="64" xfId="1" applyNumberFormat="1" applyFont="1" applyFill="1" applyBorder="1" applyAlignment="1" applyProtection="1">
      <alignment vertical="center"/>
      <protection hidden="1"/>
    </xf>
    <xf numFmtId="0" fontId="18" fillId="12" borderId="17" xfId="2" applyFont="1" applyFill="1" applyBorder="1" applyAlignment="1">
      <alignment horizontal="center" vertical="center"/>
    </xf>
    <xf numFmtId="177" fontId="16" fillId="0" borderId="42" xfId="1" applyNumberFormat="1" applyFont="1" applyFill="1" applyBorder="1" applyAlignment="1" applyProtection="1">
      <alignment vertical="center"/>
      <protection hidden="1"/>
    </xf>
    <xf numFmtId="177" fontId="16" fillId="0" borderId="59" xfId="1" applyNumberFormat="1" applyFont="1" applyFill="1" applyBorder="1" applyAlignment="1" applyProtection="1">
      <alignment vertical="center"/>
      <protection hidden="1"/>
    </xf>
    <xf numFmtId="177" fontId="17" fillId="5" borderId="74" xfId="1" applyNumberFormat="1" applyFont="1" applyFill="1" applyBorder="1" applyAlignment="1">
      <alignment horizontal="right" vertical="center" shrinkToFit="1"/>
    </xf>
    <xf numFmtId="0" fontId="40" fillId="4" borderId="16" xfId="2" applyFont="1" applyFill="1" applyBorder="1" applyAlignment="1">
      <alignment horizontal="distributed" vertical="center"/>
    </xf>
    <xf numFmtId="179" fontId="17" fillId="5" borderId="17" xfId="1" applyNumberFormat="1" applyFont="1" applyFill="1" applyBorder="1" applyAlignment="1">
      <alignment horizontal="right" vertical="center" shrinkToFit="1"/>
    </xf>
    <xf numFmtId="179" fontId="17" fillId="5" borderId="74" xfId="1" applyNumberFormat="1" applyFont="1" applyFill="1" applyBorder="1" applyAlignment="1">
      <alignment horizontal="right" vertical="center" shrinkToFit="1"/>
    </xf>
    <xf numFmtId="179" fontId="17" fillId="5" borderId="109" xfId="1" applyNumberFormat="1" applyFont="1" applyFill="1" applyBorder="1" applyAlignment="1">
      <alignment horizontal="right" vertical="center" shrinkToFit="1"/>
    </xf>
    <xf numFmtId="181" fontId="17" fillId="5" borderId="17" xfId="1" applyNumberFormat="1" applyFont="1" applyFill="1" applyBorder="1" applyAlignment="1">
      <alignment horizontal="right" vertical="center" shrinkToFit="1"/>
    </xf>
    <xf numFmtId="181" fontId="17" fillId="5" borderId="74" xfId="1" applyNumberFormat="1" applyFont="1" applyFill="1" applyBorder="1" applyAlignment="1">
      <alignment horizontal="right" vertical="center" shrinkToFit="1"/>
    </xf>
    <xf numFmtId="181" fontId="17" fillId="5" borderId="109" xfId="1" applyNumberFormat="1" applyFont="1" applyFill="1" applyBorder="1" applyAlignment="1">
      <alignment vertical="center"/>
    </xf>
    <xf numFmtId="181" fontId="17" fillId="5" borderId="17" xfId="1" applyNumberFormat="1" applyFont="1" applyFill="1" applyBorder="1" applyAlignment="1">
      <alignment vertical="center"/>
    </xf>
    <xf numFmtId="0" fontId="14" fillId="4" borderId="74" xfId="2" applyFont="1" applyFill="1" applyBorder="1" applyAlignment="1">
      <alignment vertical="center"/>
    </xf>
    <xf numFmtId="0" fontId="14" fillId="0" borderId="17" xfId="2" applyFont="1" applyFill="1" applyBorder="1" applyAlignment="1">
      <alignment horizontal="center" vertical="center"/>
    </xf>
    <xf numFmtId="177" fontId="14" fillId="0" borderId="17" xfId="1" applyNumberFormat="1" applyFont="1" applyFill="1" applyBorder="1" applyAlignment="1">
      <alignment horizontal="right" vertical="center" shrinkToFit="1"/>
    </xf>
    <xf numFmtId="177" fontId="14" fillId="0" borderId="74" xfId="1" applyNumberFormat="1" applyFont="1" applyFill="1" applyBorder="1" applyAlignment="1">
      <alignment horizontal="right" vertical="center" shrinkToFit="1"/>
    </xf>
    <xf numFmtId="0" fontId="17" fillId="0" borderId="17" xfId="2" applyFont="1" applyFill="1" applyBorder="1" applyAlignment="1">
      <alignment horizontal="center" vertical="center"/>
    </xf>
    <xf numFmtId="0" fontId="17" fillId="6" borderId="17" xfId="2" applyFont="1" applyFill="1" applyBorder="1" applyAlignment="1">
      <alignment horizontal="center" vertical="center"/>
    </xf>
    <xf numFmtId="177" fontId="17" fillId="6" borderId="17" xfId="1" applyNumberFormat="1" applyFont="1" applyFill="1" applyBorder="1" applyAlignment="1">
      <alignment vertical="center"/>
    </xf>
    <xf numFmtId="177" fontId="17" fillId="6" borderId="74" xfId="1" applyNumberFormat="1" applyFont="1" applyFill="1" applyBorder="1" applyAlignment="1">
      <alignment vertical="center"/>
    </xf>
    <xf numFmtId="177" fontId="17" fillId="6" borderId="109" xfId="1" applyNumberFormat="1" applyFont="1" applyFill="1" applyBorder="1" applyAlignment="1">
      <alignment vertical="center"/>
    </xf>
    <xf numFmtId="0" fontId="14" fillId="0" borderId="17" xfId="2" applyFill="1" applyBorder="1" applyAlignment="1">
      <alignment horizontal="center" vertical="center"/>
    </xf>
    <xf numFmtId="177" fontId="14" fillId="0" borderId="46" xfId="2" applyNumberFormat="1" applyFont="1" applyBorder="1" applyAlignment="1">
      <alignment vertical="center"/>
    </xf>
    <xf numFmtId="177" fontId="14" fillId="0" borderId="44" xfId="2" applyNumberFormat="1" applyFont="1" applyBorder="1" applyAlignment="1">
      <alignment vertical="center"/>
    </xf>
    <xf numFmtId="177" fontId="14" fillId="0" borderId="102" xfId="2" applyNumberFormat="1" applyFont="1" applyBorder="1" applyAlignment="1">
      <alignment vertical="center"/>
    </xf>
    <xf numFmtId="177" fontId="14" fillId="0" borderId="23" xfId="2" applyNumberFormat="1" applyFont="1" applyBorder="1" applyAlignment="1">
      <alignment vertical="center"/>
    </xf>
    <xf numFmtId="0" fontId="41" fillId="0" borderId="0" xfId="2" applyFont="1" applyAlignment="1">
      <alignment horizontal="center" vertical="center" wrapText="1"/>
    </xf>
    <xf numFmtId="0" fontId="42" fillId="0" borderId="0" xfId="2" applyFont="1" applyAlignment="1">
      <alignment horizontal="center" vertical="center" wrapText="1"/>
    </xf>
    <xf numFmtId="0" fontId="20" fillId="0" borderId="0" xfId="2" applyFont="1" applyAlignment="1">
      <alignment horizontal="center" vertical="center"/>
    </xf>
    <xf numFmtId="0" fontId="43" fillId="0" borderId="0" xfId="2" applyFont="1" applyBorder="1" applyAlignment="1">
      <alignment horizontal="left" vertical="center"/>
    </xf>
    <xf numFmtId="177" fontId="14" fillId="0" borderId="0" xfId="2" applyNumberFormat="1" applyFont="1" applyAlignment="1">
      <alignment horizontal="right" vertical="center"/>
    </xf>
    <xf numFmtId="0" fontId="44" fillId="12" borderId="1" xfId="2" applyFont="1" applyFill="1" applyBorder="1" applyAlignment="1">
      <alignment horizontal="center" vertical="center"/>
    </xf>
    <xf numFmtId="0" fontId="44" fillId="12" borderId="2" xfId="2" applyFont="1" applyFill="1" applyBorder="1" applyAlignment="1">
      <alignment horizontal="center" vertical="center"/>
    </xf>
    <xf numFmtId="0" fontId="44" fillId="12" borderId="119" xfId="2" applyFont="1" applyFill="1" applyBorder="1" applyAlignment="1">
      <alignment horizontal="center" vertical="center"/>
    </xf>
    <xf numFmtId="177" fontId="44" fillId="12" borderId="120" xfId="2" applyNumberFormat="1" applyFont="1" applyFill="1" applyBorder="1" applyAlignment="1">
      <alignment horizontal="center" vertical="center"/>
    </xf>
    <xf numFmtId="177" fontId="44" fillId="12" borderId="121" xfId="2" applyNumberFormat="1" applyFont="1" applyFill="1" applyBorder="1" applyAlignment="1">
      <alignment horizontal="center" vertical="center"/>
    </xf>
    <xf numFmtId="177" fontId="44" fillId="12" borderId="88" xfId="2" applyNumberFormat="1" applyFont="1" applyFill="1" applyBorder="1" applyAlignment="1">
      <alignment horizontal="center" vertical="center"/>
    </xf>
    <xf numFmtId="177" fontId="44" fillId="12" borderId="10" xfId="2" applyNumberFormat="1" applyFont="1" applyFill="1" applyBorder="1" applyAlignment="1">
      <alignment horizontal="center" vertical="center"/>
    </xf>
    <xf numFmtId="177" fontId="44" fillId="12" borderId="122" xfId="2" applyNumberFormat="1" applyFont="1" applyFill="1" applyBorder="1" applyAlignment="1">
      <alignment horizontal="center" vertical="center"/>
    </xf>
    <xf numFmtId="0" fontId="44" fillId="12" borderId="6" xfId="2" applyFont="1" applyFill="1" applyBorder="1" applyAlignment="1">
      <alignment horizontal="center" vertical="center"/>
    </xf>
    <xf numFmtId="0" fontId="44" fillId="12" borderId="7" xfId="2" applyFont="1" applyFill="1" applyBorder="1" applyAlignment="1">
      <alignment horizontal="center" vertical="center"/>
    </xf>
    <xf numFmtId="0" fontId="44" fillId="12" borderId="123" xfId="2" applyFont="1" applyFill="1" applyBorder="1" applyAlignment="1">
      <alignment horizontal="center" vertical="center"/>
    </xf>
    <xf numFmtId="177" fontId="44" fillId="12" borderId="68" xfId="2" applyNumberFormat="1" applyFont="1" applyFill="1" applyBorder="1" applyAlignment="1">
      <alignment horizontal="center" vertical="center"/>
    </xf>
    <xf numFmtId="177" fontId="44" fillId="12" borderId="69" xfId="2" applyNumberFormat="1" applyFont="1" applyFill="1" applyBorder="1" applyAlignment="1">
      <alignment horizontal="center" vertical="center"/>
    </xf>
    <xf numFmtId="177" fontId="44" fillId="12" borderId="70" xfId="2" applyNumberFormat="1" applyFont="1" applyFill="1" applyBorder="1" applyAlignment="1">
      <alignment horizontal="center" vertical="center"/>
    </xf>
    <xf numFmtId="177" fontId="44" fillId="12" borderId="124" xfId="2" applyNumberFormat="1" applyFont="1" applyFill="1" applyBorder="1" applyAlignment="1">
      <alignment horizontal="center" vertical="center"/>
    </xf>
    <xf numFmtId="0" fontId="44" fillId="8" borderId="4" xfId="2" applyFont="1" applyFill="1" applyBorder="1" applyAlignment="1">
      <alignment horizontal="center" vertical="center" wrapText="1"/>
    </xf>
    <xf numFmtId="0" fontId="44" fillId="7" borderId="125" xfId="2" applyFont="1" applyFill="1" applyBorder="1" applyAlignment="1">
      <alignment horizontal="distributed" vertical="center"/>
    </xf>
    <xf numFmtId="0" fontId="44" fillId="7" borderId="126" xfId="2" applyFont="1" applyFill="1" applyBorder="1" applyAlignment="1">
      <alignment horizontal="distributed" vertical="center"/>
    </xf>
    <xf numFmtId="177" fontId="44" fillId="0" borderId="23" xfId="1" applyNumberFormat="1" applyFont="1" applyFill="1" applyBorder="1" applyAlignment="1">
      <alignment vertical="center"/>
    </xf>
    <xf numFmtId="183" fontId="44" fillId="0" borderId="127" xfId="1" applyNumberFormat="1" applyFont="1" applyFill="1" applyBorder="1" applyAlignment="1">
      <alignment vertical="center"/>
    </xf>
    <xf numFmtId="177" fontId="44" fillId="0" borderId="25" xfId="1" applyNumberFormat="1" applyFont="1" applyFill="1" applyBorder="1" applyAlignment="1">
      <alignment vertical="center"/>
    </xf>
    <xf numFmtId="183" fontId="44" fillId="0" borderId="23" xfId="1" applyNumberFormat="1" applyFont="1" applyFill="1" applyBorder="1" applyAlignment="1">
      <alignment vertical="center"/>
    </xf>
    <xf numFmtId="177" fontId="44" fillId="0" borderId="128" xfId="2" applyNumberFormat="1" applyFont="1" applyFill="1" applyBorder="1" applyAlignment="1">
      <alignment vertical="center"/>
    </xf>
    <xf numFmtId="0" fontId="44" fillId="8" borderId="4" xfId="2" applyFont="1" applyFill="1" applyBorder="1" applyAlignment="1">
      <alignment horizontal="center" vertical="center"/>
    </xf>
    <xf numFmtId="0" fontId="45" fillId="7" borderId="27" xfId="2" applyFont="1" applyFill="1" applyBorder="1" applyAlignment="1">
      <alignment horizontal="right" vertical="center"/>
    </xf>
    <xf numFmtId="0" fontId="45" fillId="7" borderId="31" xfId="2" applyFont="1" applyFill="1" applyBorder="1" applyAlignment="1">
      <alignment horizontal="distributed" vertical="center"/>
    </xf>
    <xf numFmtId="177" fontId="45" fillId="0" borderId="29" xfId="1" applyNumberFormat="1" applyFont="1" applyFill="1" applyBorder="1" applyAlignment="1">
      <alignment vertical="center"/>
    </xf>
    <xf numFmtId="177" fontId="45" fillId="0" borderId="31" xfId="1" applyNumberFormat="1" applyFont="1" applyFill="1" applyBorder="1" applyAlignment="1">
      <alignment vertical="center"/>
    </xf>
    <xf numFmtId="183" fontId="45" fillId="0" borderId="29" xfId="1" applyNumberFormat="1" applyFont="1" applyFill="1" applyBorder="1" applyAlignment="1">
      <alignment vertical="center"/>
    </xf>
    <xf numFmtId="177" fontId="45" fillId="0" borderId="81" xfId="2" applyNumberFormat="1" applyFont="1" applyFill="1" applyBorder="1" applyAlignment="1">
      <alignment vertical="center"/>
    </xf>
    <xf numFmtId="0" fontId="44" fillId="7" borderId="129" xfId="2" applyFont="1" applyFill="1" applyBorder="1" applyAlignment="1">
      <alignment horizontal="distributed" vertical="center"/>
    </xf>
    <xf numFmtId="0" fontId="44" fillId="7" borderId="130" xfId="2" applyFont="1" applyFill="1" applyBorder="1" applyAlignment="1">
      <alignment horizontal="distributed" vertical="center"/>
    </xf>
    <xf numFmtId="177" fontId="44" fillId="0" borderId="29" xfId="1" applyNumberFormat="1" applyFont="1" applyFill="1" applyBorder="1" applyAlignment="1">
      <alignment vertical="center"/>
    </xf>
    <xf numFmtId="177" fontId="44" fillId="0" borderId="31" xfId="1" applyNumberFormat="1" applyFont="1" applyFill="1" applyBorder="1" applyAlignment="1">
      <alignment vertical="center"/>
    </xf>
    <xf numFmtId="183" fontId="44" fillId="0" borderId="29" xfId="1" applyNumberFormat="1" applyFont="1" applyFill="1" applyBorder="1" applyAlignment="1">
      <alignment vertical="center"/>
    </xf>
    <xf numFmtId="177" fontId="44" fillId="0" borderId="81" xfId="2" applyNumberFormat="1" applyFont="1" applyFill="1" applyBorder="1" applyAlignment="1">
      <alignment vertical="center"/>
    </xf>
    <xf numFmtId="178" fontId="14" fillId="0" borderId="0" xfId="2" applyNumberFormat="1" applyFont="1" applyAlignment="1">
      <alignment vertical="center"/>
    </xf>
    <xf numFmtId="0" fontId="44" fillId="7" borderId="27" xfId="2" applyFont="1" applyFill="1" applyBorder="1" applyAlignment="1">
      <alignment horizontal="center" vertical="center"/>
    </xf>
    <xf numFmtId="0" fontId="44" fillId="7" borderId="31" xfId="2" applyFont="1" applyFill="1" applyBorder="1" applyAlignment="1">
      <alignment horizontal="distributed" vertical="center"/>
    </xf>
    <xf numFmtId="177" fontId="44" fillId="0" borderId="29" xfId="1" applyNumberFormat="1" applyFont="1" applyFill="1" applyBorder="1" applyAlignment="1">
      <alignment horizontal="right" vertical="center"/>
    </xf>
    <xf numFmtId="177" fontId="44" fillId="0" borderId="31" xfId="1" applyNumberFormat="1" applyFont="1" applyFill="1" applyBorder="1" applyAlignment="1">
      <alignment horizontal="right" vertical="center"/>
    </xf>
    <xf numFmtId="0" fontId="45" fillId="7" borderId="27" xfId="2" quotePrefix="1" applyFont="1" applyFill="1" applyBorder="1" applyAlignment="1">
      <alignment horizontal="center" vertical="center"/>
    </xf>
    <xf numFmtId="0" fontId="45" fillId="7" borderId="57" xfId="2" quotePrefix="1" applyFont="1" applyFill="1" applyBorder="1" applyAlignment="1">
      <alignment horizontal="center" vertical="center"/>
    </xf>
    <xf numFmtId="0" fontId="45" fillId="7" borderId="117" xfId="2" applyFont="1" applyFill="1" applyBorder="1" applyAlignment="1">
      <alignment horizontal="distributed" vertical="center"/>
    </xf>
    <xf numFmtId="177" fontId="45" fillId="0" borderId="42" xfId="1" applyNumberFormat="1" applyFont="1" applyFill="1" applyBorder="1" applyAlignment="1">
      <alignment vertical="center"/>
    </xf>
    <xf numFmtId="177" fontId="45" fillId="0" borderId="117" xfId="1" applyNumberFormat="1" applyFont="1" applyFill="1" applyBorder="1" applyAlignment="1">
      <alignment vertical="center"/>
    </xf>
    <xf numFmtId="183" fontId="45" fillId="0" borderId="42" xfId="1" applyNumberFormat="1" applyFont="1" applyFill="1" applyBorder="1" applyAlignment="1">
      <alignment vertical="center"/>
    </xf>
    <xf numFmtId="177" fontId="45" fillId="0" borderId="131" xfId="2" applyNumberFormat="1" applyFont="1" applyFill="1" applyBorder="1" applyAlignment="1">
      <alignment vertical="center"/>
    </xf>
    <xf numFmtId="0" fontId="44" fillId="8" borderId="6" xfId="2" applyFont="1" applyFill="1" applyBorder="1" applyAlignment="1">
      <alignment horizontal="center" vertical="center"/>
    </xf>
    <xf numFmtId="0" fontId="44" fillId="8" borderId="66" xfId="2" applyFont="1" applyFill="1" applyBorder="1" applyAlignment="1">
      <alignment horizontal="distributed" vertical="center"/>
    </xf>
    <xf numFmtId="0" fontId="44" fillId="8" borderId="67" xfId="2" applyFont="1" applyFill="1" applyBorder="1" applyAlignment="1">
      <alignment horizontal="distributed" vertical="center"/>
    </xf>
    <xf numFmtId="177" fontId="44" fillId="8" borderId="68" xfId="1" applyNumberFormat="1" applyFont="1" applyFill="1" applyBorder="1" applyAlignment="1">
      <alignment vertical="center"/>
    </xf>
    <xf numFmtId="183" fontId="44" fillId="8" borderId="132" xfId="1" applyNumberFormat="1" applyFont="1" applyFill="1" applyBorder="1" applyAlignment="1">
      <alignment vertical="center"/>
    </xf>
    <xf numFmtId="183" fontId="44" fillId="8" borderId="68" xfId="1" applyNumberFormat="1" applyFont="1" applyFill="1" applyBorder="1" applyAlignment="1">
      <alignment vertical="center"/>
    </xf>
    <xf numFmtId="177" fontId="44" fillId="8" borderId="133" xfId="2" applyNumberFormat="1" applyFont="1" applyFill="1" applyBorder="1" applyAlignment="1">
      <alignment vertical="center"/>
    </xf>
    <xf numFmtId="3" fontId="44" fillId="4" borderId="1" xfId="2" applyNumberFormat="1" applyFont="1" applyFill="1" applyBorder="1" applyAlignment="1">
      <alignment horizontal="center" vertical="center" wrapText="1"/>
    </xf>
    <xf numFmtId="0" fontId="44" fillId="7" borderId="134" xfId="2" applyFont="1" applyFill="1" applyBorder="1" applyAlignment="1">
      <alignment horizontal="distributed" vertical="center"/>
    </xf>
    <xf numFmtId="0" fontId="44" fillId="7" borderId="135" xfId="2" applyFont="1" applyFill="1" applyBorder="1" applyAlignment="1">
      <alignment horizontal="distributed" vertical="center"/>
    </xf>
    <xf numFmtId="177" fontId="44" fillId="0" borderId="136" xfId="1" applyNumberFormat="1" applyFont="1" applyFill="1" applyBorder="1" applyAlignment="1">
      <alignment horizontal="right" vertical="center"/>
    </xf>
    <xf numFmtId="183" fontId="44" fillId="0" borderId="137" xfId="1" applyNumberFormat="1" applyFont="1" applyFill="1" applyBorder="1" applyAlignment="1">
      <alignment horizontal="right" vertical="center"/>
    </xf>
    <xf numFmtId="177" fontId="44" fillId="0" borderId="138" xfId="1" applyNumberFormat="1" applyFont="1" applyFill="1" applyBorder="1" applyAlignment="1">
      <alignment horizontal="right" vertical="center"/>
    </xf>
    <xf numFmtId="183" fontId="44" fillId="0" borderId="136" xfId="1" applyNumberFormat="1" applyFont="1" applyFill="1" applyBorder="1" applyAlignment="1">
      <alignment horizontal="right" vertical="center"/>
    </xf>
    <xf numFmtId="177" fontId="45" fillId="0" borderId="139" xfId="2" applyNumberFormat="1" applyFont="1" applyFill="1" applyBorder="1" applyAlignment="1">
      <alignment vertical="center"/>
    </xf>
    <xf numFmtId="3" fontId="44" fillId="4" borderId="4" xfId="2" applyNumberFormat="1" applyFont="1" applyFill="1" applyBorder="1" applyAlignment="1">
      <alignment horizontal="center" vertical="center" wrapText="1"/>
    </xf>
    <xf numFmtId="177" fontId="45" fillId="0" borderId="29" xfId="1" applyNumberFormat="1" applyFont="1" applyFill="1" applyBorder="1" applyAlignment="1">
      <alignment horizontal="right" vertical="center"/>
    </xf>
    <xf numFmtId="183" fontId="45" fillId="0" borderId="140" xfId="1" applyNumberFormat="1" applyFont="1" applyFill="1" applyBorder="1" applyAlignment="1">
      <alignment horizontal="right" vertical="center"/>
    </xf>
    <xf numFmtId="177" fontId="45" fillId="0" borderId="31" xfId="1" applyNumberFormat="1" applyFont="1" applyFill="1" applyBorder="1" applyAlignment="1">
      <alignment horizontal="right" vertical="center"/>
    </xf>
    <xf numFmtId="183" fontId="45" fillId="0" borderId="29" xfId="1" applyNumberFormat="1" applyFont="1" applyFill="1" applyBorder="1" applyAlignment="1">
      <alignment horizontal="right" vertical="center"/>
    </xf>
    <xf numFmtId="177" fontId="45" fillId="0" borderId="28" xfId="1" applyNumberFormat="1" applyFont="1" applyFill="1" applyBorder="1" applyAlignment="1">
      <alignment horizontal="right" vertical="center"/>
    </xf>
    <xf numFmtId="183" fontId="44" fillId="0" borderId="140" xfId="1" applyNumberFormat="1" applyFont="1" applyFill="1" applyBorder="1" applyAlignment="1">
      <alignment horizontal="right" vertical="center"/>
    </xf>
    <xf numFmtId="183" fontId="44" fillId="0" borderId="29" xfId="1" applyNumberFormat="1" applyFont="1" applyFill="1" applyBorder="1" applyAlignment="1">
      <alignment horizontal="right" vertical="center"/>
    </xf>
    <xf numFmtId="0" fontId="14" fillId="0" borderId="0" xfId="2" applyFont="1" applyBorder="1" applyAlignment="1">
      <alignment vertical="center"/>
    </xf>
    <xf numFmtId="0" fontId="45" fillId="7" borderId="57" xfId="2" applyFont="1" applyFill="1" applyBorder="1" applyAlignment="1">
      <alignment horizontal="right" vertical="center"/>
    </xf>
    <xf numFmtId="177" fontId="45" fillId="0" borderId="42" xfId="1" applyNumberFormat="1" applyFont="1" applyFill="1" applyBorder="1" applyAlignment="1">
      <alignment horizontal="right" vertical="center"/>
    </xf>
    <xf numFmtId="183" fontId="45" fillId="0" borderId="141" xfId="1" applyNumberFormat="1" applyFont="1" applyFill="1" applyBorder="1" applyAlignment="1">
      <alignment horizontal="right" vertical="center"/>
    </xf>
    <xf numFmtId="177" fontId="45" fillId="0" borderId="117" xfId="1" applyNumberFormat="1" applyFont="1" applyFill="1" applyBorder="1" applyAlignment="1">
      <alignment horizontal="right" vertical="center"/>
    </xf>
    <xf numFmtId="183" fontId="45" fillId="0" borderId="42" xfId="1" applyNumberFormat="1" applyFont="1" applyFill="1" applyBorder="1" applyAlignment="1">
      <alignment horizontal="right" vertical="center"/>
    </xf>
    <xf numFmtId="3" fontId="44" fillId="4" borderId="6" xfId="2" applyNumberFormat="1" applyFont="1" applyFill="1" applyBorder="1" applyAlignment="1">
      <alignment horizontal="center" vertical="center" wrapText="1"/>
    </xf>
    <xf numFmtId="0" fontId="44" fillId="4" borderId="66" xfId="2" applyFont="1" applyFill="1" applyBorder="1" applyAlignment="1">
      <alignment horizontal="distributed" vertical="center"/>
    </xf>
    <xf numFmtId="0" fontId="44" fillId="4" borderId="67" xfId="2" applyFont="1" applyFill="1" applyBorder="1" applyAlignment="1">
      <alignment horizontal="distributed" vertical="center"/>
    </xf>
    <xf numFmtId="177" fontId="44" fillId="4" borderId="68" xfId="1" applyNumberFormat="1" applyFont="1" applyFill="1" applyBorder="1" applyAlignment="1">
      <alignment horizontal="right" vertical="center"/>
    </xf>
    <xf numFmtId="183" fontId="44" fillId="4" borderId="132" xfId="1" applyNumberFormat="1" applyFont="1" applyFill="1" applyBorder="1" applyAlignment="1">
      <alignment horizontal="right" vertical="center"/>
    </xf>
    <xf numFmtId="177" fontId="44" fillId="4" borderId="70" xfId="1" applyNumberFormat="1" applyFont="1" applyFill="1" applyBorder="1" applyAlignment="1">
      <alignment horizontal="right" vertical="center"/>
    </xf>
    <xf numFmtId="183" fontId="44" fillId="4" borderId="68" xfId="1" applyNumberFormat="1" applyFont="1" applyFill="1" applyBorder="1" applyAlignment="1">
      <alignment horizontal="right" vertical="center"/>
    </xf>
    <xf numFmtId="177" fontId="44" fillId="4" borderId="133" xfId="2" applyNumberFormat="1" applyFont="1" applyFill="1" applyBorder="1" applyAlignment="1">
      <alignment vertical="center"/>
    </xf>
    <xf numFmtId="3" fontId="44" fillId="12" borderId="142" xfId="2" applyNumberFormat="1" applyFont="1" applyFill="1" applyBorder="1" applyAlignment="1">
      <alignment horizontal="center" vertical="center" wrapText="1"/>
    </xf>
    <xf numFmtId="0" fontId="44" fillId="7" borderId="143" xfId="2" applyFont="1" applyFill="1" applyBorder="1" applyAlignment="1">
      <alignment horizontal="distributed" vertical="center"/>
    </xf>
    <xf numFmtId="0" fontId="44" fillId="7" borderId="144" xfId="2" applyFont="1" applyFill="1" applyBorder="1" applyAlignment="1">
      <alignment horizontal="distributed" vertical="center"/>
    </xf>
    <xf numFmtId="177" fontId="44" fillId="0" borderId="139" xfId="2" applyNumberFormat="1" applyFont="1" applyFill="1" applyBorder="1" applyAlignment="1">
      <alignment vertical="center"/>
    </xf>
    <xf numFmtId="3" fontId="44" fillId="12" borderId="145" xfId="2" applyNumberFormat="1" applyFont="1" applyFill="1" applyBorder="1" applyAlignment="1">
      <alignment horizontal="center" vertical="center" wrapText="1"/>
    </xf>
    <xf numFmtId="0" fontId="44" fillId="7" borderId="27" xfId="2" applyFont="1" applyFill="1" applyBorder="1" applyAlignment="1">
      <alignment horizontal="distributed" vertical="center"/>
    </xf>
    <xf numFmtId="0" fontId="44" fillId="7" borderId="28" xfId="2" applyFont="1" applyFill="1" applyBorder="1" applyAlignment="1">
      <alignment horizontal="distributed" vertical="center"/>
    </xf>
    <xf numFmtId="0" fontId="44" fillId="7" borderId="57" xfId="2" applyFont="1" applyFill="1" applyBorder="1" applyAlignment="1">
      <alignment horizontal="distributed" vertical="center"/>
    </xf>
    <xf numFmtId="0" fontId="44" fillId="7" borderId="54" xfId="2" applyFont="1" applyFill="1" applyBorder="1" applyAlignment="1">
      <alignment horizontal="distributed" vertical="center"/>
    </xf>
    <xf numFmtId="177" fontId="44" fillId="0" borderId="35" xfId="1" applyNumberFormat="1" applyFont="1" applyFill="1" applyBorder="1" applyAlignment="1">
      <alignment horizontal="right" vertical="center"/>
    </xf>
    <xf numFmtId="183" fontId="44" fillId="0" borderId="146" xfId="1" applyNumberFormat="1" applyFont="1" applyFill="1" applyBorder="1" applyAlignment="1">
      <alignment horizontal="right" vertical="center"/>
    </xf>
    <xf numFmtId="177" fontId="44" fillId="0" borderId="34" xfId="1" applyNumberFormat="1" applyFont="1" applyFill="1" applyBorder="1" applyAlignment="1">
      <alignment horizontal="right" vertical="center"/>
    </xf>
    <xf numFmtId="183" fontId="44" fillId="0" borderId="35" xfId="1" applyNumberFormat="1" applyFont="1" applyFill="1" applyBorder="1" applyAlignment="1">
      <alignment horizontal="right" vertical="center"/>
    </xf>
    <xf numFmtId="177" fontId="44" fillId="0" borderId="147" xfId="2" applyNumberFormat="1" applyFont="1" applyFill="1" applyBorder="1" applyAlignment="1">
      <alignment vertical="center"/>
    </xf>
    <xf numFmtId="3" fontId="44" fillId="12" borderId="6" xfId="2" applyNumberFormat="1" applyFont="1" applyFill="1" applyBorder="1" applyAlignment="1">
      <alignment horizontal="center" vertical="center" wrapText="1"/>
    </xf>
    <xf numFmtId="0" fontId="44" fillId="12" borderId="68" xfId="2" applyFont="1" applyFill="1" applyBorder="1" applyAlignment="1">
      <alignment horizontal="distributed" vertical="center"/>
    </xf>
    <xf numFmtId="0" fontId="44" fillId="12" borderId="148" xfId="2" applyFont="1" applyFill="1" applyBorder="1" applyAlignment="1">
      <alignment horizontal="distributed" vertical="center"/>
    </xf>
    <xf numFmtId="177" fontId="44" fillId="12" borderId="68" xfId="1" applyNumberFormat="1" applyFont="1" applyFill="1" applyBorder="1" applyAlignment="1">
      <alignment horizontal="right" vertical="center"/>
    </xf>
    <xf numFmtId="183" fontId="44" fillId="12" borderId="132" xfId="1" applyNumberFormat="1" applyFont="1" applyFill="1" applyBorder="1" applyAlignment="1">
      <alignment horizontal="right" vertical="center"/>
    </xf>
    <xf numFmtId="177" fontId="44" fillId="12" borderId="70" xfId="1" applyNumberFormat="1" applyFont="1" applyFill="1" applyBorder="1" applyAlignment="1">
      <alignment horizontal="right" vertical="center"/>
    </xf>
    <xf numFmtId="183" fontId="44" fillId="12" borderId="68" xfId="1" applyNumberFormat="1" applyFont="1" applyFill="1" applyBorder="1" applyAlignment="1">
      <alignment horizontal="right" vertical="center"/>
    </xf>
    <xf numFmtId="177" fontId="44" fillId="12" borderId="133" xfId="2" applyNumberFormat="1" applyFont="1" applyFill="1" applyBorder="1" applyAlignment="1">
      <alignment vertical="center"/>
    </xf>
    <xf numFmtId="0" fontId="44" fillId="12" borderId="149" xfId="2" applyFont="1" applyFill="1" applyBorder="1" applyAlignment="1">
      <alignment horizontal="distributed" vertical="center"/>
    </xf>
    <xf numFmtId="0" fontId="44" fillId="12" borderId="150" xfId="2" applyFont="1" applyFill="1" applyBorder="1" applyAlignment="1">
      <alignment horizontal="distributed" vertical="center"/>
    </xf>
    <xf numFmtId="177" fontId="44" fillId="12" borderId="151" xfId="1" applyNumberFormat="1" applyFont="1" applyFill="1" applyBorder="1" applyAlignment="1">
      <alignment vertical="center"/>
    </xf>
    <xf numFmtId="183" fontId="44" fillId="12" borderId="152" xfId="1" applyNumberFormat="1" applyFont="1" applyFill="1" applyBorder="1" applyAlignment="1">
      <alignment vertical="center"/>
    </xf>
    <xf numFmtId="177" fontId="44" fillId="12" borderId="150" xfId="1" applyNumberFormat="1" applyFont="1" applyFill="1" applyBorder="1" applyAlignment="1">
      <alignment vertical="center"/>
    </xf>
    <xf numFmtId="183" fontId="45" fillId="12" borderId="151" xfId="2" applyNumberFormat="1" applyFont="1" applyFill="1" applyBorder="1" applyAlignment="1">
      <alignment vertical="center"/>
    </xf>
    <xf numFmtId="177" fontId="44" fillId="12" borderId="153" xfId="2" applyNumberFormat="1" applyFont="1" applyFill="1" applyBorder="1" applyAlignment="1">
      <alignment vertical="center"/>
    </xf>
    <xf numFmtId="0" fontId="20" fillId="0" borderId="0" xfId="2" applyFont="1" applyAlignment="1">
      <alignment horizontal="center" vertical="center" wrapText="1"/>
    </xf>
    <xf numFmtId="177" fontId="44" fillId="12" borderId="120" xfId="2" applyNumberFormat="1" applyFont="1" applyFill="1" applyBorder="1" applyAlignment="1">
      <alignment horizontal="center" vertical="center"/>
    </xf>
    <xf numFmtId="177" fontId="44" fillId="12" borderId="148" xfId="2" applyNumberFormat="1" applyFont="1" applyFill="1" applyBorder="1" applyAlignment="1">
      <alignment horizontal="center" vertical="center"/>
    </xf>
    <xf numFmtId="0" fontId="44" fillId="16" borderId="149" xfId="2" applyFont="1" applyFill="1" applyBorder="1" applyAlignment="1">
      <alignment horizontal="center" vertical="center"/>
    </xf>
    <xf numFmtId="0" fontId="44" fillId="16" borderId="150" xfId="2" applyFont="1" applyFill="1" applyBorder="1" applyAlignment="1">
      <alignment horizontal="distributed" vertical="center"/>
    </xf>
    <xf numFmtId="177" fontId="44" fillId="16" borderId="151" xfId="1" applyNumberFormat="1" applyFont="1" applyFill="1" applyBorder="1" applyAlignment="1">
      <alignment horizontal="right" vertical="center" shrinkToFit="1"/>
    </xf>
    <xf numFmtId="177" fontId="44" fillId="16" borderId="153" xfId="1" applyNumberFormat="1" applyFont="1" applyFill="1" applyBorder="1" applyAlignment="1">
      <alignment horizontal="right" vertical="center" shrinkToFit="1"/>
    </xf>
    <xf numFmtId="0" fontId="45" fillId="7" borderId="21" xfId="2" applyFont="1" applyFill="1" applyBorder="1" applyAlignment="1">
      <alignment horizontal="center" vertical="center"/>
    </xf>
    <xf numFmtId="0" fontId="45" fillId="7" borderId="25" xfId="2" applyFont="1" applyFill="1" applyBorder="1" applyAlignment="1">
      <alignment horizontal="distributed" vertical="center"/>
    </xf>
    <xf numFmtId="177" fontId="45" fillId="0" borderId="23" xfId="1" applyNumberFormat="1" applyFont="1" applyFill="1" applyBorder="1" applyAlignment="1">
      <alignment horizontal="right" vertical="center" shrinkToFit="1"/>
    </xf>
    <xf numFmtId="177" fontId="45" fillId="0" borderId="128" xfId="1" applyNumberFormat="1" applyFont="1" applyFill="1" applyBorder="1" applyAlignment="1">
      <alignment horizontal="right" vertical="center" shrinkToFit="1"/>
    </xf>
    <xf numFmtId="0" fontId="45" fillId="7" borderId="27" xfId="2" applyFont="1" applyFill="1" applyBorder="1" applyAlignment="1">
      <alignment horizontal="center" vertical="center"/>
    </xf>
    <xf numFmtId="0" fontId="45" fillId="7" borderId="31" xfId="2" applyFont="1" applyFill="1" applyBorder="1" applyAlignment="1">
      <alignment horizontal="left" vertical="center"/>
    </xf>
    <xf numFmtId="177" fontId="45" fillId="0" borderId="29" xfId="1" applyNumberFormat="1" applyFont="1" applyFill="1" applyBorder="1" applyAlignment="1">
      <alignment horizontal="right" vertical="center" shrinkToFit="1"/>
    </xf>
    <xf numFmtId="177" fontId="45" fillId="0" borderId="81" xfId="1" applyNumberFormat="1" applyFont="1" applyFill="1" applyBorder="1" applyAlignment="1">
      <alignment horizontal="right" vertical="center" shrinkToFit="1"/>
    </xf>
    <xf numFmtId="177" fontId="45" fillId="0" borderId="64" xfId="1" applyNumberFormat="1" applyFont="1" applyFill="1" applyBorder="1" applyAlignment="1">
      <alignment horizontal="right" vertical="center" shrinkToFit="1"/>
    </xf>
    <xf numFmtId="0" fontId="45" fillId="7" borderId="28" xfId="2" applyFont="1" applyFill="1" applyBorder="1" applyAlignment="1">
      <alignment horizontal="distributed" vertical="center"/>
    </xf>
    <xf numFmtId="0" fontId="45" fillId="7" borderId="154" xfId="2" applyFont="1" applyFill="1" applyBorder="1" applyAlignment="1">
      <alignment horizontal="center" vertical="center"/>
    </xf>
    <xf numFmtId="0" fontId="45" fillId="7" borderId="155" xfId="2" applyFont="1" applyFill="1" applyBorder="1" applyAlignment="1">
      <alignment horizontal="distributed" vertical="center"/>
    </xf>
    <xf numFmtId="177" fontId="45" fillId="0" borderId="156" xfId="1" applyNumberFormat="1" applyFont="1" applyFill="1" applyBorder="1" applyAlignment="1">
      <alignment horizontal="right" vertical="center" shrinkToFit="1"/>
    </xf>
    <xf numFmtId="177" fontId="45" fillId="0" borderId="157" xfId="1" applyNumberFormat="1" applyFont="1" applyFill="1" applyBorder="1" applyAlignment="1">
      <alignment horizontal="right" vertical="center" shrinkToFit="1"/>
    </xf>
    <xf numFmtId="0" fontId="45" fillId="7" borderId="21" xfId="2" quotePrefix="1" applyFont="1" applyFill="1" applyBorder="1" applyAlignment="1">
      <alignment horizontal="center" vertical="center"/>
    </xf>
    <xf numFmtId="0" fontId="45" fillId="7" borderId="40" xfId="2" applyFont="1" applyFill="1" applyBorder="1" applyAlignment="1">
      <alignment horizontal="center" vertical="center"/>
    </xf>
    <xf numFmtId="0" fontId="45" fillId="7" borderId="34" xfId="2" applyFont="1" applyFill="1" applyBorder="1" applyAlignment="1">
      <alignment horizontal="left" vertical="center"/>
    </xf>
    <xf numFmtId="0" fontId="44" fillId="16" borderId="6" xfId="2" applyFont="1" applyFill="1" applyBorder="1" applyAlignment="1">
      <alignment horizontal="center" vertical="center"/>
    </xf>
    <xf numFmtId="0" fontId="44" fillId="16" borderId="123" xfId="2" applyFont="1" applyFill="1" applyBorder="1" applyAlignment="1">
      <alignment horizontal="distributed" vertical="center"/>
    </xf>
    <xf numFmtId="177" fontId="44" fillId="16" borderId="158" xfId="1" applyNumberFormat="1" applyFont="1" applyFill="1" applyBorder="1" applyAlignment="1">
      <alignment horizontal="right" vertical="center" shrinkToFit="1"/>
    </xf>
    <xf numFmtId="177" fontId="44" fillId="16" borderId="8" xfId="1" applyNumberFormat="1" applyFont="1" applyFill="1" applyBorder="1" applyAlignment="1">
      <alignment horizontal="right" vertical="center" shrinkToFit="1"/>
    </xf>
    <xf numFmtId="0" fontId="44" fillId="0" borderId="1" xfId="2" applyFont="1" applyFill="1" applyBorder="1" applyAlignment="1">
      <alignment horizontal="center" vertical="center"/>
    </xf>
    <xf numFmtId="0" fontId="44" fillId="0" borderId="119" xfId="2" applyFont="1" applyFill="1" applyBorder="1" applyAlignment="1">
      <alignment horizontal="distributed" vertical="center"/>
    </xf>
    <xf numFmtId="177" fontId="44" fillId="0" borderId="159" xfId="1" applyNumberFormat="1" applyFont="1" applyFill="1" applyBorder="1" applyAlignment="1">
      <alignment horizontal="right" vertical="center" shrinkToFit="1"/>
    </xf>
    <xf numFmtId="177" fontId="44" fillId="0" borderId="3" xfId="1" applyNumberFormat="1" applyFont="1" applyFill="1" applyBorder="1" applyAlignment="1">
      <alignment horizontal="right" vertical="center" shrinkToFit="1"/>
    </xf>
    <xf numFmtId="0" fontId="44" fillId="0" borderId="21" xfId="2" applyFont="1" applyFill="1" applyBorder="1" applyAlignment="1">
      <alignment horizontal="center" vertical="center"/>
    </xf>
    <xf numFmtId="0" fontId="44" fillId="0" borderId="25" xfId="2" applyFont="1" applyFill="1" applyBorder="1" applyAlignment="1">
      <alignment horizontal="distributed" vertical="center"/>
    </xf>
    <xf numFmtId="177" fontId="44" fillId="0" borderId="23" xfId="1" applyNumberFormat="1" applyFont="1" applyFill="1" applyBorder="1" applyAlignment="1">
      <alignment horizontal="right" vertical="center" shrinkToFit="1"/>
    </xf>
    <xf numFmtId="177" fontId="44" fillId="0" borderId="128" xfId="1" applyNumberFormat="1" applyFont="1" applyFill="1" applyBorder="1" applyAlignment="1">
      <alignment horizontal="right" vertical="center" shrinkToFit="1"/>
    </xf>
    <xf numFmtId="0" fontId="44" fillId="0" borderId="27" xfId="2" applyFont="1" applyFill="1" applyBorder="1" applyAlignment="1">
      <alignment horizontal="center" vertical="center"/>
    </xf>
    <xf numFmtId="0" fontId="44" fillId="0" borderId="31" xfId="2" applyFont="1" applyFill="1" applyBorder="1" applyAlignment="1">
      <alignment horizontal="distributed" vertical="center"/>
    </xf>
    <xf numFmtId="177" fontId="44" fillId="0" borderId="29" xfId="1" applyNumberFormat="1" applyFont="1" applyFill="1" applyBorder="1" applyAlignment="1">
      <alignment horizontal="right" vertical="center" shrinkToFit="1"/>
    </xf>
    <xf numFmtId="177" fontId="44" fillId="0" borderId="81" xfId="1" applyNumberFormat="1" applyFont="1" applyFill="1" applyBorder="1" applyAlignment="1">
      <alignment horizontal="right" vertical="center" shrinkToFit="1"/>
    </xf>
    <xf numFmtId="0" fontId="44" fillId="0" borderId="40" xfId="2" applyFont="1" applyFill="1" applyBorder="1" applyAlignment="1">
      <alignment horizontal="center" vertical="center"/>
    </xf>
    <xf numFmtId="0" fontId="44" fillId="0" borderId="37" xfId="2" applyFont="1" applyFill="1" applyBorder="1" applyAlignment="1">
      <alignment horizontal="distributed" vertical="center"/>
    </xf>
    <xf numFmtId="177" fontId="44" fillId="0" borderId="35" xfId="1" applyNumberFormat="1" applyFont="1" applyFill="1" applyBorder="1" applyAlignment="1">
      <alignment horizontal="right" vertical="center" shrinkToFit="1"/>
    </xf>
    <xf numFmtId="177" fontId="44" fillId="0" borderId="147" xfId="1" applyNumberFormat="1" applyFont="1" applyFill="1" applyBorder="1" applyAlignment="1">
      <alignment horizontal="right" vertical="center" shrinkToFit="1"/>
    </xf>
    <xf numFmtId="0" fontId="44" fillId="16" borderId="160" xfId="2" applyFont="1" applyFill="1" applyBorder="1" applyAlignment="1">
      <alignment horizontal="distributed" vertical="center"/>
    </xf>
    <xf numFmtId="177" fontId="44" fillId="16" borderId="51" xfId="1" applyNumberFormat="1" applyFont="1" applyFill="1" applyBorder="1" applyAlignment="1">
      <alignment horizontal="right" vertical="center" shrinkToFit="1"/>
    </xf>
    <xf numFmtId="177" fontId="44" fillId="16" borderId="5" xfId="1" applyNumberFormat="1" applyFont="1" applyFill="1" applyBorder="1" applyAlignment="1">
      <alignment horizontal="right" vertical="center" shrinkToFit="1"/>
    </xf>
    <xf numFmtId="0" fontId="44" fillId="12" borderId="149" xfId="2" applyFont="1" applyFill="1" applyBorder="1" applyAlignment="1">
      <alignment vertical="center"/>
    </xf>
    <xf numFmtId="0" fontId="44" fillId="12" borderId="160" xfId="2" applyFont="1" applyFill="1" applyBorder="1" applyAlignment="1">
      <alignment horizontal="distributed" vertical="center"/>
    </xf>
    <xf numFmtId="177" fontId="44" fillId="12" borderId="151" xfId="1" applyNumberFormat="1" applyFont="1" applyFill="1" applyBorder="1" applyAlignment="1">
      <alignment horizontal="right" vertical="center" shrinkToFit="1"/>
    </xf>
    <xf numFmtId="177" fontId="44" fillId="12" borderId="153" xfId="1" applyNumberFormat="1" applyFont="1" applyFill="1" applyBorder="1" applyAlignment="1">
      <alignment horizontal="right" vertical="center" shrinkToFit="1"/>
    </xf>
  </cellXfs>
  <cellStyles count="62">
    <cellStyle name="??&amp;O?&amp;H?_x0008_??_x0007__x0001__x0001_" xfId="3"/>
    <cellStyle name="_x0003_A_x0001_O_x0003_O_x0003_≫_x0001_O_x0003_²_x0001_O_x0003_O_x0003_O_x0003_O_x0003_O_x0003_I" xfId="4"/>
    <cellStyle name="category" xfId="5"/>
    <cellStyle name="Comma [0]_ SG&amp;A Bridge " xfId="6"/>
    <cellStyle name="Comma_ SG&amp;A Bridge " xfId="7"/>
    <cellStyle name="Currency [0]_ SG&amp;A Bridge " xfId="8"/>
    <cellStyle name="Currency_ SG&amp;A Bridge " xfId="9"/>
    <cellStyle name="Currency1" xfId="10"/>
    <cellStyle name="Grey" xfId="11"/>
    <cellStyle name="HEADER" xfId="12"/>
    <cellStyle name="Header1" xfId="13"/>
    <cellStyle name="Header2" xfId="14"/>
    <cellStyle name="Input [yellow]" xfId="15"/>
    <cellStyle name="Model" xfId="16"/>
    <cellStyle name="Normal - Style1" xfId="17"/>
    <cellStyle name="Normal_ SG&amp;A Bridge " xfId="18"/>
    <cellStyle name="Percent [2]" xfId="19"/>
    <cellStyle name="subhead" xfId="20"/>
    <cellStyle name="_x0001_v_x0001_h_x0001_h_x0001_e_x0001_b_x0001_b_x0001_v_x0001_v_x0001_v_x0001_j_x0001_e_x0001_j_x0001_e_x0001_v_x0001_I" xfId="21"/>
    <cellStyle name="_x0001_v_x0001_j_x0001_e_x0001_j_x0001_e_x0001_v_x0001_I" xfId="22"/>
    <cellStyle name="_x0001_v_x0001_v_x0001_b_x0001_h_x0001_j_x0001_h_x0001_h_x0001_v_x0001_v_x0001_h_x0001_h_x0001_e_x0001_b_x0001_b_x0001_v_x0001_v_x0001_v_x0001_j_x0001_e_x0001_j_x0001_e_x0001_v_x0001_I" xfId="23"/>
    <cellStyle name="똿뗦먛귟 [0.00]_PRODUCT DETAIL Q1" xfId="24"/>
    <cellStyle name="똿뗦먛귟_PRODUCT DETAIL Q1" xfId="25"/>
    <cellStyle name="믅됞 [0.00]_PRODUCT DETAIL Q1" xfId="26"/>
    <cellStyle name="믅됞_PRODUCT DETAIL Q1" xfId="27"/>
    <cellStyle name="뷭?_BOOKSHIP" xfId="28"/>
    <cellStyle name="쉼표 [0] 2" xfId="1"/>
    <cellStyle name="스타일 1" xfId="29"/>
    <cellStyle name="스타일 10" xfId="30"/>
    <cellStyle name="스타일 11" xfId="31"/>
    <cellStyle name="스타일 12" xfId="32"/>
    <cellStyle name="스타일 13" xfId="33"/>
    <cellStyle name="스타일 14" xfId="34"/>
    <cellStyle name="스타일 15" xfId="35"/>
    <cellStyle name="스타일 16" xfId="36"/>
    <cellStyle name="스타일 17" xfId="37"/>
    <cellStyle name="스타일 18" xfId="38"/>
    <cellStyle name="스타일 19" xfId="39"/>
    <cellStyle name="스타일 2" xfId="40"/>
    <cellStyle name="스타일 20" xfId="41"/>
    <cellStyle name="스타일 21" xfId="42"/>
    <cellStyle name="스타일 22" xfId="43"/>
    <cellStyle name="스타일 23" xfId="44"/>
    <cellStyle name="스타일 24" xfId="45"/>
    <cellStyle name="스타일 25" xfId="46"/>
    <cellStyle name="스타일 26" xfId="47"/>
    <cellStyle name="스타일 27" xfId="48"/>
    <cellStyle name="스타일 28" xfId="49"/>
    <cellStyle name="스타일 29" xfId="50"/>
    <cellStyle name="스타일 3" xfId="51"/>
    <cellStyle name="스타일 30" xfId="52"/>
    <cellStyle name="스타일 4" xfId="53"/>
    <cellStyle name="스타일 5" xfId="54"/>
    <cellStyle name="스타일 6" xfId="55"/>
    <cellStyle name="스타일 7" xfId="56"/>
    <cellStyle name="스타일 8" xfId="57"/>
    <cellStyle name="스타일 9" xfId="58"/>
    <cellStyle name="콤마 [0]_`97 9월결산 추정양식" xfId="59"/>
    <cellStyle name="콤마_`97 9월결산 추정양식" xfId="60"/>
    <cellStyle name="표준" xfId="0" builtinId="0"/>
    <cellStyle name="표준 2" xfId="61"/>
    <cellStyle name="표준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</xdr:colOff>
      <xdr:row>31</xdr:row>
      <xdr:rowOff>247649</xdr:rowOff>
    </xdr:from>
    <xdr:to>
      <xdr:col>29</xdr:col>
      <xdr:colOff>9525</xdr:colOff>
      <xdr:row>33</xdr:row>
      <xdr:rowOff>21542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8029574"/>
          <a:ext cx="1200150" cy="269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&#52280;&#44256;)&#51116;&#47924;&#51228;&#54364;&#49436;&#49885;&#48143;&#51089;&#49457;&#48169;&#48277;('18&#45380;6&#50900;&#47568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/&#45453;&#54801;&#50629;&#47924;/&#44592;&#54925;&#44284;/&#44032;&#44208;&#49328;/2000.3/3&#44032;&#44208;&#49328;(&#54633;&#49328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54924;&#51032;&#51088;&#47308;/&#44032;&#44208;&#49328;~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4221;&#50689;&#44288;&#47532;&#54016;\&#44032;%20%20&#44208;%20&#49328;\2002&#44032;&#44208;&#49328;\3&#50900;\2001.6&#50900;&#44032;&#44208;&#4932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54924;&#50896;&#51333;&#54633;&#51648;&#50896;&#48512;/&#50629;&#47924;/99%20&#44053;&#54788;&#51473;/52%20%20%20%20&#51116;&#47924;&#51228;&#54364;%20&#51089;&#49457;&#51648;&#46020;/16&#45380;&#47568;/(&#48537;&#51076;)%20&#51116;&#47924;&#51228;&#54364;&#49436;&#49885;%20&#48143;%20&#51089;&#49457;&#48169;&#48277;('16&#45380;%2012&#50900;&#47568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ANARO2000\TMP\2002&#44208;&#49328;&#48372;&#51221;&#48372;&#44256;&#49436;(&#54200;&#51665;&#50857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44608;&#49440;&#54840;/Local%20Settings/Temporary%20Internet%20Files/Content.IE5/GDEFW1YJ/&#51060;&#52285;&#49885;/&#44032;&#44208;&#49328;/2008/3&#50900;/&#51089;&#50629;/&#48537;&#51076;1.%209&#50900;&#47568;%20&#45824;&#52636;&#44552;&#48512;&#54364;(&#48376;&#5121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작성방법"/>
      <sheetName val="자료입력방법"/>
      <sheetName val="표지"/>
      <sheetName val="1.통합(FP)"/>
      <sheetName val="2.신용(FP)"/>
      <sheetName val="3.일반(FP)"/>
      <sheetName val="4.통합(PL)"/>
      <sheetName val="5.신용(PL)"/>
      <sheetName val="6.일반(PL)"/>
      <sheetName val="요약재무현황"/>
      <sheetName val="요약손익현황"/>
      <sheetName val="잔액(신용)"/>
      <sheetName val="잔액(일반)"/>
      <sheetName val="잔액(신용전기)"/>
      <sheetName val="잔액(일반전기)"/>
      <sheetName val="손익(신용)"/>
      <sheetName val="손익(일반)"/>
      <sheetName val="손익(신용전기)"/>
      <sheetName val="손익(일반전기)"/>
      <sheetName val="Sheet1"/>
    </sheetNames>
    <sheetDataSet>
      <sheetData sheetId="0"/>
      <sheetData sheetId="1">
        <row r="11">
          <cell r="C11" t="str">
            <v>안동봉화축산업</v>
          </cell>
          <cell r="D11" t="str">
            <v>협동조합</v>
          </cell>
        </row>
        <row r="13">
          <cell r="C13">
            <v>43281</v>
          </cell>
          <cell r="F13">
            <v>2</v>
          </cell>
        </row>
        <row r="15">
          <cell r="C15">
            <v>42916</v>
          </cell>
          <cell r="F15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B1" t="str">
            <v>잔액시산표(신용)</v>
          </cell>
        </row>
        <row r="4">
          <cell r="B4" t="str">
            <v>코 드</v>
          </cell>
          <cell r="C4" t="str">
            <v>잔           액</v>
          </cell>
          <cell r="E4" t="str">
            <v>코 드</v>
          </cell>
          <cell r="F4" t="str">
            <v>잔           액</v>
          </cell>
        </row>
        <row r="5">
          <cell r="B5">
            <v>110000</v>
          </cell>
          <cell r="C5">
            <v>81322553640</v>
          </cell>
          <cell r="E5">
            <v>109400</v>
          </cell>
          <cell r="F5">
            <v>0</v>
          </cell>
        </row>
        <row r="6">
          <cell r="B6">
            <v>110100</v>
          </cell>
          <cell r="C6">
            <v>1769209118</v>
          </cell>
          <cell r="E6">
            <v>109401</v>
          </cell>
          <cell r="F6">
            <v>0</v>
          </cell>
        </row>
        <row r="7">
          <cell r="B7">
            <v>110200</v>
          </cell>
          <cell r="C7">
            <v>1755809118</v>
          </cell>
          <cell r="E7">
            <v>109402</v>
          </cell>
          <cell r="F7">
            <v>0</v>
          </cell>
        </row>
        <row r="8">
          <cell r="B8">
            <v>110300</v>
          </cell>
          <cell r="C8">
            <v>13400000</v>
          </cell>
          <cell r="E8">
            <v>109403</v>
          </cell>
          <cell r="F8">
            <v>0</v>
          </cell>
        </row>
        <row r="9">
          <cell r="B9">
            <v>110700</v>
          </cell>
          <cell r="C9">
            <v>173516473</v>
          </cell>
          <cell r="E9">
            <v>109404</v>
          </cell>
          <cell r="F9">
            <v>0</v>
          </cell>
        </row>
        <row r="10">
          <cell r="B10">
            <v>110701</v>
          </cell>
          <cell r="C10">
            <v>173516473</v>
          </cell>
          <cell r="E10">
            <v>109405</v>
          </cell>
          <cell r="F10">
            <v>0</v>
          </cell>
        </row>
        <row r="11">
          <cell r="B11">
            <v>110702</v>
          </cell>
          <cell r="C11">
            <v>0</v>
          </cell>
          <cell r="E11">
            <v>130000</v>
          </cell>
          <cell r="F11">
            <v>265822779500</v>
          </cell>
        </row>
        <row r="12">
          <cell r="B12">
            <v>111000</v>
          </cell>
          <cell r="C12">
            <v>79379828049</v>
          </cell>
          <cell r="E12">
            <v>131000</v>
          </cell>
          <cell r="F12">
            <v>15332885834</v>
          </cell>
        </row>
        <row r="13">
          <cell r="B13">
            <v>111100</v>
          </cell>
          <cell r="C13">
            <v>79379828049</v>
          </cell>
          <cell r="E13">
            <v>131100</v>
          </cell>
          <cell r="F13">
            <v>14315146852</v>
          </cell>
        </row>
        <row r="14">
          <cell r="B14">
            <v>111200</v>
          </cell>
          <cell r="C14">
            <v>26243000000</v>
          </cell>
          <cell r="E14">
            <v>131200</v>
          </cell>
          <cell r="F14">
            <v>1017738982</v>
          </cell>
        </row>
        <row r="15">
          <cell r="B15">
            <v>111300</v>
          </cell>
          <cell r="C15">
            <v>52172000000</v>
          </cell>
          <cell r="E15">
            <v>131201</v>
          </cell>
          <cell r="F15">
            <v>1011292297</v>
          </cell>
        </row>
        <row r="16">
          <cell r="B16">
            <v>111301</v>
          </cell>
          <cell r="C16">
            <v>0</v>
          </cell>
          <cell r="E16">
            <v>131202</v>
          </cell>
          <cell r="F16">
            <v>0</v>
          </cell>
        </row>
        <row r="17">
          <cell r="B17">
            <v>111302</v>
          </cell>
          <cell r="C17">
            <v>0</v>
          </cell>
          <cell r="E17">
            <v>131203</v>
          </cell>
          <cell r="F17">
            <v>0</v>
          </cell>
        </row>
        <row r="18">
          <cell r="B18">
            <v>111303</v>
          </cell>
          <cell r="C18">
            <v>0</v>
          </cell>
          <cell r="E18">
            <v>131204</v>
          </cell>
          <cell r="F18">
            <v>0</v>
          </cell>
        </row>
        <row r="19">
          <cell r="B19">
            <v>111304</v>
          </cell>
          <cell r="C19">
            <v>0</v>
          </cell>
          <cell r="E19">
            <v>131205</v>
          </cell>
          <cell r="F19">
            <v>20000</v>
          </cell>
        </row>
        <row r="20">
          <cell r="B20">
            <v>111305</v>
          </cell>
          <cell r="C20">
            <v>0</v>
          </cell>
          <cell r="E20">
            <v>131206</v>
          </cell>
          <cell r="F20">
            <v>0</v>
          </cell>
        </row>
        <row r="21">
          <cell r="B21">
            <v>111306</v>
          </cell>
          <cell r="C21">
            <v>0</v>
          </cell>
          <cell r="E21">
            <v>131207</v>
          </cell>
          <cell r="F21">
            <v>0</v>
          </cell>
        </row>
        <row r="22">
          <cell r="B22">
            <v>111307</v>
          </cell>
          <cell r="C22">
            <v>0</v>
          </cell>
          <cell r="E22">
            <v>131208</v>
          </cell>
          <cell r="F22">
            <v>0</v>
          </cell>
        </row>
        <row r="23">
          <cell r="B23">
            <v>111308</v>
          </cell>
          <cell r="C23">
            <v>0</v>
          </cell>
          <cell r="E23">
            <v>131209</v>
          </cell>
          <cell r="F23">
            <v>0</v>
          </cell>
        </row>
        <row r="24">
          <cell r="B24">
            <v>111309</v>
          </cell>
          <cell r="C24">
            <v>0</v>
          </cell>
          <cell r="E24">
            <v>131210</v>
          </cell>
          <cell r="F24">
            <v>0</v>
          </cell>
        </row>
        <row r="25">
          <cell r="B25">
            <v>111310</v>
          </cell>
          <cell r="C25">
            <v>0</v>
          </cell>
          <cell r="E25">
            <v>131211</v>
          </cell>
          <cell r="F25">
            <v>0</v>
          </cell>
        </row>
        <row r="26">
          <cell r="B26">
            <v>111311</v>
          </cell>
          <cell r="C26">
            <v>0</v>
          </cell>
          <cell r="E26">
            <v>131212</v>
          </cell>
          <cell r="F26">
            <v>0</v>
          </cell>
        </row>
        <row r="27">
          <cell r="B27">
            <v>111312</v>
          </cell>
          <cell r="C27">
            <v>52172000000</v>
          </cell>
          <cell r="E27">
            <v>131213</v>
          </cell>
          <cell r="F27">
            <v>6426685</v>
          </cell>
        </row>
        <row r="28">
          <cell r="B28">
            <v>111313</v>
          </cell>
          <cell r="C28">
            <v>0</v>
          </cell>
          <cell r="E28">
            <v>131214</v>
          </cell>
          <cell r="F28">
            <v>6426685</v>
          </cell>
        </row>
        <row r="29">
          <cell r="B29">
            <v>111314</v>
          </cell>
          <cell r="C29">
            <v>0</v>
          </cell>
          <cell r="E29">
            <v>131215</v>
          </cell>
          <cell r="F29">
            <v>0</v>
          </cell>
        </row>
        <row r="30">
          <cell r="B30">
            <v>111315</v>
          </cell>
          <cell r="C30">
            <v>0</v>
          </cell>
          <cell r="E30">
            <v>131216</v>
          </cell>
          <cell r="F30">
            <v>0</v>
          </cell>
        </row>
        <row r="31">
          <cell r="B31">
            <v>111316</v>
          </cell>
          <cell r="C31">
            <v>0</v>
          </cell>
          <cell r="E31">
            <v>131234</v>
          </cell>
          <cell r="F31">
            <v>0</v>
          </cell>
        </row>
        <row r="32">
          <cell r="B32">
            <v>111317</v>
          </cell>
          <cell r="C32">
            <v>0</v>
          </cell>
          <cell r="E32">
            <v>131235</v>
          </cell>
          <cell r="F32">
            <v>0</v>
          </cell>
        </row>
        <row r="33">
          <cell r="B33">
            <v>111321</v>
          </cell>
          <cell r="C33">
            <v>0</v>
          </cell>
          <cell r="E33">
            <v>131217</v>
          </cell>
          <cell r="F33">
            <v>0</v>
          </cell>
        </row>
        <row r="34">
          <cell r="B34">
            <v>111322</v>
          </cell>
          <cell r="C34">
            <v>0</v>
          </cell>
          <cell r="E34">
            <v>131218</v>
          </cell>
          <cell r="F34">
            <v>0</v>
          </cell>
        </row>
        <row r="35">
          <cell r="B35">
            <v>111323</v>
          </cell>
          <cell r="C35">
            <v>0</v>
          </cell>
          <cell r="E35">
            <v>131219</v>
          </cell>
          <cell r="F35">
            <v>0</v>
          </cell>
        </row>
        <row r="36">
          <cell r="B36">
            <v>111361</v>
          </cell>
          <cell r="C36">
            <v>0</v>
          </cell>
          <cell r="E36">
            <v>131220</v>
          </cell>
          <cell r="F36">
            <v>0</v>
          </cell>
        </row>
        <row r="37">
          <cell r="B37">
            <v>111400</v>
          </cell>
          <cell r="C37">
            <v>0</v>
          </cell>
          <cell r="E37">
            <v>131221</v>
          </cell>
          <cell r="F37">
            <v>0</v>
          </cell>
        </row>
        <row r="38">
          <cell r="B38">
            <v>111500</v>
          </cell>
          <cell r="C38">
            <v>0</v>
          </cell>
          <cell r="E38">
            <v>131222</v>
          </cell>
          <cell r="F38">
            <v>0</v>
          </cell>
        </row>
        <row r="39">
          <cell r="B39">
            <v>111501</v>
          </cell>
          <cell r="C39">
            <v>0</v>
          </cell>
          <cell r="E39">
            <v>131223</v>
          </cell>
          <cell r="F39">
            <v>0</v>
          </cell>
        </row>
        <row r="40">
          <cell r="B40">
            <v>111502</v>
          </cell>
          <cell r="C40">
            <v>0</v>
          </cell>
          <cell r="E40">
            <v>131224</v>
          </cell>
          <cell r="F40">
            <v>0</v>
          </cell>
        </row>
        <row r="41">
          <cell r="B41">
            <v>111503</v>
          </cell>
          <cell r="C41">
            <v>0</v>
          </cell>
          <cell r="E41">
            <v>131225</v>
          </cell>
          <cell r="F41">
            <v>0</v>
          </cell>
        </row>
        <row r="42">
          <cell r="B42">
            <v>111511</v>
          </cell>
          <cell r="C42">
            <v>0</v>
          </cell>
          <cell r="E42">
            <v>131226</v>
          </cell>
          <cell r="F42">
            <v>0</v>
          </cell>
        </row>
        <row r="43">
          <cell r="B43">
            <v>111600</v>
          </cell>
          <cell r="C43">
            <v>964828049</v>
          </cell>
          <cell r="E43">
            <v>131227</v>
          </cell>
          <cell r="F43">
            <v>0</v>
          </cell>
        </row>
        <row r="44">
          <cell r="B44">
            <v>112000</v>
          </cell>
          <cell r="C44">
            <v>0</v>
          </cell>
          <cell r="E44">
            <v>131228</v>
          </cell>
          <cell r="F44">
            <v>0</v>
          </cell>
        </row>
        <row r="45">
          <cell r="B45">
            <v>112100</v>
          </cell>
          <cell r="C45">
            <v>0</v>
          </cell>
          <cell r="E45">
            <v>131229</v>
          </cell>
          <cell r="F45">
            <v>0</v>
          </cell>
        </row>
        <row r="46">
          <cell r="B46">
            <v>112200</v>
          </cell>
          <cell r="C46">
            <v>0</v>
          </cell>
          <cell r="E46">
            <v>131230</v>
          </cell>
          <cell r="F46">
            <v>0</v>
          </cell>
        </row>
        <row r="47">
          <cell r="B47">
            <v>112201</v>
          </cell>
          <cell r="C47">
            <v>0</v>
          </cell>
          <cell r="E47">
            <v>131231</v>
          </cell>
          <cell r="F47">
            <v>0</v>
          </cell>
        </row>
        <row r="48">
          <cell r="B48">
            <v>112202</v>
          </cell>
          <cell r="C48">
            <v>0</v>
          </cell>
          <cell r="E48">
            <v>131232</v>
          </cell>
          <cell r="F48">
            <v>0</v>
          </cell>
        </row>
        <row r="49">
          <cell r="B49">
            <v>112211</v>
          </cell>
          <cell r="C49">
            <v>0</v>
          </cell>
          <cell r="E49">
            <v>131233</v>
          </cell>
          <cell r="F49">
            <v>0</v>
          </cell>
        </row>
        <row r="50">
          <cell r="B50">
            <v>112800</v>
          </cell>
          <cell r="C50">
            <v>0</v>
          </cell>
          <cell r="E50">
            <v>131236</v>
          </cell>
          <cell r="F50">
            <v>0</v>
          </cell>
        </row>
        <row r="51">
          <cell r="B51">
            <v>112801</v>
          </cell>
          <cell r="C51">
            <v>0</v>
          </cell>
          <cell r="E51">
            <v>131237</v>
          </cell>
          <cell r="F51">
            <v>0</v>
          </cell>
        </row>
        <row r="52">
          <cell r="B52">
            <v>112802</v>
          </cell>
          <cell r="C52">
            <v>0</v>
          </cell>
          <cell r="E52">
            <v>131238</v>
          </cell>
          <cell r="F52">
            <v>0</v>
          </cell>
        </row>
        <row r="53">
          <cell r="B53">
            <v>112803</v>
          </cell>
          <cell r="C53">
            <v>0</v>
          </cell>
          <cell r="E53">
            <v>131239</v>
          </cell>
          <cell r="F53">
            <v>0</v>
          </cell>
        </row>
        <row r="54">
          <cell r="B54">
            <v>112804</v>
          </cell>
          <cell r="C54">
            <v>0</v>
          </cell>
          <cell r="E54">
            <v>131240</v>
          </cell>
          <cell r="F54">
            <v>0</v>
          </cell>
        </row>
        <row r="55">
          <cell r="B55">
            <v>112900</v>
          </cell>
          <cell r="C55">
            <v>0</v>
          </cell>
          <cell r="E55">
            <v>131241</v>
          </cell>
          <cell r="F55">
            <v>0</v>
          </cell>
        </row>
        <row r="56">
          <cell r="B56">
            <v>112901</v>
          </cell>
          <cell r="C56">
            <v>0</v>
          </cell>
          <cell r="E56">
            <v>131250</v>
          </cell>
          <cell r="F56">
            <v>0</v>
          </cell>
        </row>
        <row r="57">
          <cell r="B57">
            <v>112911</v>
          </cell>
          <cell r="C57">
            <v>0</v>
          </cell>
          <cell r="E57">
            <v>131251</v>
          </cell>
          <cell r="F57">
            <v>0</v>
          </cell>
        </row>
        <row r="58">
          <cell r="B58">
            <v>113000</v>
          </cell>
          <cell r="C58">
            <v>0</v>
          </cell>
          <cell r="E58">
            <v>132000</v>
          </cell>
          <cell r="F58">
            <v>250484793666</v>
          </cell>
        </row>
        <row r="59">
          <cell r="B59">
            <v>113001</v>
          </cell>
          <cell r="C59">
            <v>0</v>
          </cell>
          <cell r="E59">
            <v>132100</v>
          </cell>
          <cell r="F59">
            <v>51496077579</v>
          </cell>
        </row>
        <row r="60">
          <cell r="B60">
            <v>113002</v>
          </cell>
          <cell r="C60">
            <v>0</v>
          </cell>
          <cell r="E60">
            <v>132101</v>
          </cell>
          <cell r="F60">
            <v>51492431830</v>
          </cell>
        </row>
        <row r="61">
          <cell r="B61">
            <v>113011</v>
          </cell>
          <cell r="C61">
            <v>0</v>
          </cell>
          <cell r="E61">
            <v>132102</v>
          </cell>
          <cell r="F61">
            <v>3645749</v>
          </cell>
        </row>
        <row r="62">
          <cell r="B62">
            <v>113012</v>
          </cell>
          <cell r="C62">
            <v>0</v>
          </cell>
          <cell r="E62">
            <v>132200</v>
          </cell>
          <cell r="F62">
            <v>9561601315</v>
          </cell>
        </row>
        <row r="63">
          <cell r="B63">
            <v>113003</v>
          </cell>
          <cell r="C63">
            <v>0</v>
          </cell>
          <cell r="E63">
            <v>132201</v>
          </cell>
          <cell r="F63">
            <v>4299167594</v>
          </cell>
        </row>
        <row r="64">
          <cell r="B64">
            <v>113004</v>
          </cell>
          <cell r="C64">
            <v>0</v>
          </cell>
          <cell r="E64">
            <v>132202</v>
          </cell>
          <cell r="F64">
            <v>5262433721</v>
          </cell>
        </row>
        <row r="65">
          <cell r="B65">
            <v>113005</v>
          </cell>
          <cell r="C65">
            <v>0</v>
          </cell>
          <cell r="E65">
            <v>132300</v>
          </cell>
          <cell r="F65">
            <v>7149870377</v>
          </cell>
        </row>
        <row r="66">
          <cell r="B66">
            <v>113006</v>
          </cell>
          <cell r="C66">
            <v>0</v>
          </cell>
          <cell r="E66">
            <v>132301</v>
          </cell>
          <cell r="F66">
            <v>916195506</v>
          </cell>
        </row>
        <row r="67">
          <cell r="B67">
            <v>113007</v>
          </cell>
          <cell r="C67">
            <v>0</v>
          </cell>
          <cell r="E67">
            <v>132302</v>
          </cell>
          <cell r="F67">
            <v>6233674871</v>
          </cell>
        </row>
        <row r="68">
          <cell r="B68">
            <v>113008</v>
          </cell>
          <cell r="C68">
            <v>0</v>
          </cell>
          <cell r="E68">
            <v>132400</v>
          </cell>
          <cell r="F68">
            <v>169610462094</v>
          </cell>
        </row>
        <row r="69">
          <cell r="B69">
            <v>113021</v>
          </cell>
          <cell r="C69">
            <v>0</v>
          </cell>
          <cell r="E69">
            <v>132401</v>
          </cell>
          <cell r="F69">
            <v>2720890049</v>
          </cell>
        </row>
        <row r="70">
          <cell r="B70">
            <v>113100</v>
          </cell>
          <cell r="C70">
            <v>0</v>
          </cell>
          <cell r="E70">
            <v>132402</v>
          </cell>
          <cell r="F70">
            <v>2050263283</v>
          </cell>
        </row>
        <row r="71">
          <cell r="B71">
            <v>113200</v>
          </cell>
          <cell r="C71">
            <v>0</v>
          </cell>
          <cell r="E71">
            <v>132403</v>
          </cell>
          <cell r="F71">
            <v>4056607169</v>
          </cell>
        </row>
        <row r="72">
          <cell r="B72">
            <v>113201</v>
          </cell>
          <cell r="C72">
            <v>0</v>
          </cell>
          <cell r="E72">
            <v>132404</v>
          </cell>
          <cell r="F72">
            <v>154953552652</v>
          </cell>
        </row>
        <row r="73">
          <cell r="B73">
            <v>113202</v>
          </cell>
          <cell r="C73">
            <v>0</v>
          </cell>
          <cell r="E73">
            <v>132405</v>
          </cell>
          <cell r="F73">
            <v>3121859667</v>
          </cell>
        </row>
        <row r="74">
          <cell r="B74">
            <v>113203</v>
          </cell>
          <cell r="C74">
            <v>0</v>
          </cell>
          <cell r="E74">
            <v>132406</v>
          </cell>
          <cell r="F74">
            <v>2617457581</v>
          </cell>
        </row>
        <row r="75">
          <cell r="B75">
            <v>113204</v>
          </cell>
          <cell r="C75">
            <v>0</v>
          </cell>
          <cell r="E75">
            <v>132407</v>
          </cell>
          <cell r="F75">
            <v>0</v>
          </cell>
        </row>
        <row r="76">
          <cell r="B76">
            <v>113205</v>
          </cell>
          <cell r="C76">
            <v>0</v>
          </cell>
          <cell r="E76">
            <v>132408</v>
          </cell>
          <cell r="F76">
            <v>89831693</v>
          </cell>
        </row>
        <row r="77">
          <cell r="B77">
            <v>113206</v>
          </cell>
          <cell r="C77">
            <v>0</v>
          </cell>
          <cell r="E77">
            <v>132409</v>
          </cell>
          <cell r="F77">
            <v>0</v>
          </cell>
        </row>
        <row r="78">
          <cell r="B78">
            <v>113207</v>
          </cell>
          <cell r="C78">
            <v>0</v>
          </cell>
          <cell r="E78">
            <v>132410</v>
          </cell>
          <cell r="F78">
            <v>0</v>
          </cell>
        </row>
        <row r="79">
          <cell r="B79">
            <v>113208</v>
          </cell>
          <cell r="C79">
            <v>0</v>
          </cell>
          <cell r="E79">
            <v>132411</v>
          </cell>
          <cell r="F79">
            <v>0</v>
          </cell>
        </row>
        <row r="80">
          <cell r="B80">
            <v>113221</v>
          </cell>
          <cell r="C80">
            <v>0</v>
          </cell>
          <cell r="E80">
            <v>132412</v>
          </cell>
          <cell r="F80">
            <v>0</v>
          </cell>
        </row>
        <row r="81">
          <cell r="B81">
            <v>113400</v>
          </cell>
          <cell r="C81">
            <v>0</v>
          </cell>
          <cell r="E81">
            <v>132413</v>
          </cell>
          <cell r="F81">
            <v>0</v>
          </cell>
        </row>
        <row r="82">
          <cell r="B82">
            <v>113402</v>
          </cell>
          <cell r="C82">
            <v>0</v>
          </cell>
          <cell r="E82">
            <v>132421</v>
          </cell>
          <cell r="F82">
            <v>0</v>
          </cell>
        </row>
        <row r="83">
          <cell r="B83">
            <v>113403</v>
          </cell>
          <cell r="C83">
            <v>0</v>
          </cell>
          <cell r="E83">
            <v>132422</v>
          </cell>
          <cell r="F83">
            <v>0</v>
          </cell>
        </row>
        <row r="84">
          <cell r="B84">
            <v>113407</v>
          </cell>
          <cell r="C84">
            <v>0</v>
          </cell>
          <cell r="E84">
            <v>132431</v>
          </cell>
          <cell r="F84">
            <v>0</v>
          </cell>
        </row>
        <row r="85">
          <cell r="B85">
            <v>113408</v>
          </cell>
          <cell r="C85">
            <v>0</v>
          </cell>
          <cell r="E85">
            <v>132432</v>
          </cell>
          <cell r="F85">
            <v>0</v>
          </cell>
        </row>
        <row r="86">
          <cell r="B86">
            <v>113409</v>
          </cell>
          <cell r="C86">
            <v>0</v>
          </cell>
          <cell r="E86">
            <v>132433</v>
          </cell>
          <cell r="F86">
            <v>0</v>
          </cell>
        </row>
        <row r="87">
          <cell r="B87">
            <v>113410</v>
          </cell>
          <cell r="C87">
            <v>0</v>
          </cell>
          <cell r="E87">
            <v>132500</v>
          </cell>
          <cell r="F87">
            <v>9178560361</v>
          </cell>
        </row>
        <row r="88">
          <cell r="B88">
            <v>113411</v>
          </cell>
          <cell r="C88">
            <v>0</v>
          </cell>
          <cell r="E88">
            <v>132501</v>
          </cell>
          <cell r="F88">
            <v>0</v>
          </cell>
        </row>
        <row r="89">
          <cell r="B89">
            <v>113412</v>
          </cell>
          <cell r="C89">
            <v>0</v>
          </cell>
          <cell r="E89">
            <v>132502</v>
          </cell>
          <cell r="F89">
            <v>4141063761</v>
          </cell>
        </row>
        <row r="90">
          <cell r="B90">
            <v>113413</v>
          </cell>
          <cell r="C90">
            <v>0</v>
          </cell>
          <cell r="E90">
            <v>132503</v>
          </cell>
          <cell r="F90">
            <v>1495901600</v>
          </cell>
        </row>
        <row r="91">
          <cell r="B91">
            <v>113414</v>
          </cell>
          <cell r="C91">
            <v>0</v>
          </cell>
          <cell r="E91">
            <v>132504</v>
          </cell>
          <cell r="F91">
            <v>3533595000</v>
          </cell>
        </row>
        <row r="92">
          <cell r="B92">
            <v>113415</v>
          </cell>
          <cell r="C92">
            <v>0</v>
          </cell>
          <cell r="E92">
            <v>132505</v>
          </cell>
          <cell r="F92">
            <v>0</v>
          </cell>
        </row>
        <row r="93">
          <cell r="B93">
            <v>113418</v>
          </cell>
          <cell r="C93">
            <v>0</v>
          </cell>
          <cell r="E93">
            <v>132506</v>
          </cell>
          <cell r="F93">
            <v>8000000</v>
          </cell>
        </row>
        <row r="94">
          <cell r="B94">
            <v>113419</v>
          </cell>
          <cell r="C94">
            <v>0</v>
          </cell>
          <cell r="E94">
            <v>132600</v>
          </cell>
          <cell r="F94">
            <v>82401401</v>
          </cell>
        </row>
        <row r="95">
          <cell r="B95">
            <v>113420</v>
          </cell>
          <cell r="C95">
            <v>0</v>
          </cell>
          <cell r="E95">
            <v>132601</v>
          </cell>
          <cell r="F95">
            <v>0</v>
          </cell>
        </row>
        <row r="96">
          <cell r="B96">
            <v>113421</v>
          </cell>
          <cell r="C96">
            <v>0</v>
          </cell>
          <cell r="E96">
            <v>132602</v>
          </cell>
          <cell r="F96">
            <v>0</v>
          </cell>
        </row>
        <row r="97">
          <cell r="B97">
            <v>113424</v>
          </cell>
          <cell r="C97">
            <v>0</v>
          </cell>
          <cell r="E97">
            <v>132603</v>
          </cell>
          <cell r="F97">
            <v>49240801</v>
          </cell>
        </row>
        <row r="98">
          <cell r="B98">
            <v>113431</v>
          </cell>
          <cell r="C98">
            <v>0</v>
          </cell>
          <cell r="E98">
            <v>132604</v>
          </cell>
          <cell r="F98">
            <v>33160600</v>
          </cell>
        </row>
        <row r="99">
          <cell r="B99">
            <v>113432</v>
          </cell>
          <cell r="C99">
            <v>0</v>
          </cell>
          <cell r="E99">
            <v>132621</v>
          </cell>
          <cell r="F99">
            <v>0</v>
          </cell>
        </row>
        <row r="100">
          <cell r="B100">
            <v>113433</v>
          </cell>
          <cell r="C100">
            <v>0</v>
          </cell>
          <cell r="E100">
            <v>132700</v>
          </cell>
          <cell r="F100">
            <v>3112590539</v>
          </cell>
        </row>
        <row r="101">
          <cell r="B101">
            <v>113435</v>
          </cell>
          <cell r="C101">
            <v>0</v>
          </cell>
          <cell r="E101">
            <v>132701</v>
          </cell>
          <cell r="F101">
            <v>55100000</v>
          </cell>
        </row>
        <row r="102">
          <cell r="B102">
            <v>113436</v>
          </cell>
          <cell r="C102">
            <v>0</v>
          </cell>
          <cell r="E102">
            <v>132702</v>
          </cell>
          <cell r="F102">
            <v>44953844</v>
          </cell>
        </row>
        <row r="103">
          <cell r="B103">
            <v>113461</v>
          </cell>
          <cell r="C103">
            <v>0</v>
          </cell>
          <cell r="E103">
            <v>132703</v>
          </cell>
          <cell r="F103">
            <v>816328890</v>
          </cell>
        </row>
        <row r="104">
          <cell r="B104">
            <v>113471</v>
          </cell>
          <cell r="C104">
            <v>0</v>
          </cell>
          <cell r="E104">
            <v>132704</v>
          </cell>
          <cell r="F104">
            <v>222218903</v>
          </cell>
        </row>
        <row r="105">
          <cell r="B105">
            <v>113472</v>
          </cell>
          <cell r="C105">
            <v>0</v>
          </cell>
          <cell r="E105">
            <v>132705</v>
          </cell>
          <cell r="F105">
            <v>256108456</v>
          </cell>
        </row>
        <row r="106">
          <cell r="B106">
            <v>113600</v>
          </cell>
          <cell r="C106">
            <v>0</v>
          </cell>
          <cell r="E106">
            <v>132706</v>
          </cell>
          <cell r="F106">
            <v>43994477</v>
          </cell>
        </row>
        <row r="107">
          <cell r="B107">
            <v>113700</v>
          </cell>
          <cell r="C107">
            <v>0</v>
          </cell>
          <cell r="E107">
            <v>132707</v>
          </cell>
          <cell r="F107">
            <v>429836207</v>
          </cell>
        </row>
        <row r="108">
          <cell r="B108">
            <v>113701</v>
          </cell>
          <cell r="C108">
            <v>0</v>
          </cell>
          <cell r="E108">
            <v>132708</v>
          </cell>
          <cell r="F108">
            <v>90000</v>
          </cell>
        </row>
        <row r="109">
          <cell r="B109">
            <v>113702</v>
          </cell>
          <cell r="C109">
            <v>0</v>
          </cell>
          <cell r="E109">
            <v>132709</v>
          </cell>
          <cell r="F109">
            <v>0</v>
          </cell>
        </row>
        <row r="110">
          <cell r="B110">
            <v>113703</v>
          </cell>
          <cell r="C110">
            <v>0</v>
          </cell>
          <cell r="E110">
            <v>132710</v>
          </cell>
          <cell r="F110">
            <v>0</v>
          </cell>
        </row>
        <row r="111">
          <cell r="B111">
            <v>113704</v>
          </cell>
          <cell r="C111">
            <v>0</v>
          </cell>
          <cell r="E111">
            <v>132711</v>
          </cell>
          <cell r="F111">
            <v>0</v>
          </cell>
        </row>
        <row r="112">
          <cell r="B112">
            <v>113705</v>
          </cell>
          <cell r="C112">
            <v>0</v>
          </cell>
          <cell r="E112">
            <v>132712</v>
          </cell>
          <cell r="F112">
            <v>0</v>
          </cell>
        </row>
        <row r="113">
          <cell r="B113">
            <v>113706</v>
          </cell>
          <cell r="C113">
            <v>0</v>
          </cell>
          <cell r="E113">
            <v>132713</v>
          </cell>
          <cell r="F113">
            <v>0</v>
          </cell>
        </row>
        <row r="114">
          <cell r="B114">
            <v>113707</v>
          </cell>
          <cell r="C114">
            <v>0</v>
          </cell>
          <cell r="E114">
            <v>132714</v>
          </cell>
          <cell r="F114">
            <v>0</v>
          </cell>
        </row>
        <row r="115">
          <cell r="B115">
            <v>113708</v>
          </cell>
          <cell r="C115">
            <v>0</v>
          </cell>
          <cell r="E115">
            <v>132715</v>
          </cell>
          <cell r="F115">
            <v>0</v>
          </cell>
        </row>
        <row r="116">
          <cell r="B116">
            <v>113709</v>
          </cell>
          <cell r="C116">
            <v>0</v>
          </cell>
          <cell r="E116">
            <v>132716</v>
          </cell>
          <cell r="F116">
            <v>0</v>
          </cell>
        </row>
        <row r="117">
          <cell r="B117">
            <v>113710</v>
          </cell>
          <cell r="C117">
            <v>0</v>
          </cell>
          <cell r="E117">
            <v>132717</v>
          </cell>
          <cell r="F117">
            <v>0</v>
          </cell>
        </row>
        <row r="118">
          <cell r="B118">
            <v>113721</v>
          </cell>
          <cell r="C118">
            <v>0</v>
          </cell>
          <cell r="E118">
            <v>132718</v>
          </cell>
          <cell r="F118">
            <v>0</v>
          </cell>
        </row>
        <row r="119">
          <cell r="B119">
            <v>113300</v>
          </cell>
          <cell r="C119">
            <v>0</v>
          </cell>
          <cell r="E119">
            <v>132720</v>
          </cell>
          <cell r="F119">
            <v>0</v>
          </cell>
        </row>
        <row r="120">
          <cell r="B120">
            <v>113500</v>
          </cell>
          <cell r="C120">
            <v>0</v>
          </cell>
          <cell r="E120">
            <v>132721</v>
          </cell>
          <cell r="F120">
            <v>0</v>
          </cell>
        </row>
        <row r="121">
          <cell r="B121">
            <v>114000</v>
          </cell>
          <cell r="C121">
            <v>222173297491</v>
          </cell>
          <cell r="E121">
            <v>132722</v>
          </cell>
          <cell r="F121">
            <v>0</v>
          </cell>
        </row>
        <row r="122">
          <cell r="B122">
            <v>114100</v>
          </cell>
          <cell r="C122">
            <v>192655647383</v>
          </cell>
          <cell r="E122">
            <v>132723</v>
          </cell>
          <cell r="F122">
            <v>0</v>
          </cell>
        </row>
        <row r="123">
          <cell r="B123">
            <v>114200</v>
          </cell>
          <cell r="C123">
            <v>97681332530</v>
          </cell>
          <cell r="E123">
            <v>132724</v>
          </cell>
          <cell r="F123">
            <v>0</v>
          </cell>
        </row>
        <row r="124">
          <cell r="B124">
            <v>114201</v>
          </cell>
          <cell r="C124">
            <v>97681332530</v>
          </cell>
          <cell r="E124">
            <v>132725</v>
          </cell>
          <cell r="F124">
            <v>142020000</v>
          </cell>
        </row>
        <row r="125">
          <cell r="B125">
            <v>114202</v>
          </cell>
          <cell r="C125">
            <v>97681332530</v>
          </cell>
          <cell r="E125">
            <v>132726</v>
          </cell>
          <cell r="F125">
            <v>27299762</v>
          </cell>
        </row>
        <row r="126">
          <cell r="B126">
            <v>114203</v>
          </cell>
          <cell r="C126">
            <v>0</v>
          </cell>
          <cell r="E126">
            <v>132727</v>
          </cell>
          <cell r="F126">
            <v>1074640000</v>
          </cell>
        </row>
        <row r="127">
          <cell r="B127">
            <v>114300</v>
          </cell>
          <cell r="C127">
            <v>50558679488</v>
          </cell>
          <cell r="E127">
            <v>132800</v>
          </cell>
          <cell r="F127">
            <v>293230000</v>
          </cell>
        </row>
        <row r="128">
          <cell r="B128">
            <v>114400</v>
          </cell>
          <cell r="C128">
            <v>4451240037</v>
          </cell>
          <cell r="E128">
            <v>132801</v>
          </cell>
          <cell r="F128">
            <v>0</v>
          </cell>
        </row>
        <row r="129">
          <cell r="B129">
            <v>114401</v>
          </cell>
          <cell r="C129">
            <v>0</v>
          </cell>
          <cell r="E129">
            <v>132802</v>
          </cell>
          <cell r="F129">
            <v>68000000</v>
          </cell>
        </row>
        <row r="130">
          <cell r="B130">
            <v>114402</v>
          </cell>
          <cell r="C130">
            <v>866789520</v>
          </cell>
          <cell r="E130">
            <v>132803</v>
          </cell>
          <cell r="F130">
            <v>12700000</v>
          </cell>
        </row>
        <row r="131">
          <cell r="B131">
            <v>114403</v>
          </cell>
          <cell r="C131">
            <v>381466574</v>
          </cell>
          <cell r="E131">
            <v>132804</v>
          </cell>
          <cell r="F131">
            <v>212530000</v>
          </cell>
        </row>
        <row r="132">
          <cell r="B132">
            <v>114404</v>
          </cell>
          <cell r="C132">
            <v>3127577795</v>
          </cell>
          <cell r="E132">
            <v>132900</v>
          </cell>
          <cell r="F132">
            <v>0</v>
          </cell>
        </row>
        <row r="133">
          <cell r="B133">
            <v>114405</v>
          </cell>
          <cell r="C133">
            <v>75406148</v>
          </cell>
          <cell r="E133">
            <v>132901</v>
          </cell>
          <cell r="F133">
            <v>0</v>
          </cell>
        </row>
        <row r="134">
          <cell r="B134">
            <v>114500</v>
          </cell>
          <cell r="C134">
            <v>15800000</v>
          </cell>
          <cell r="E134">
            <v>132902</v>
          </cell>
          <cell r="F134">
            <v>0</v>
          </cell>
        </row>
        <row r="135">
          <cell r="B135">
            <v>114600</v>
          </cell>
          <cell r="C135">
            <v>0</v>
          </cell>
          <cell r="E135">
            <v>133900</v>
          </cell>
          <cell r="F135">
            <v>0</v>
          </cell>
        </row>
        <row r="136">
          <cell r="B136">
            <v>114700</v>
          </cell>
          <cell r="C136">
            <v>309500000</v>
          </cell>
          <cell r="E136">
            <v>134000</v>
          </cell>
          <cell r="F136">
            <v>5100000</v>
          </cell>
        </row>
        <row r="137">
          <cell r="B137">
            <v>114800</v>
          </cell>
          <cell r="C137">
            <v>0</v>
          </cell>
          <cell r="E137">
            <v>134001</v>
          </cell>
          <cell r="F137">
            <v>0</v>
          </cell>
        </row>
        <row r="138">
          <cell r="B138">
            <v>114900</v>
          </cell>
          <cell r="C138">
            <v>39639095328</v>
          </cell>
          <cell r="E138">
            <v>134002</v>
          </cell>
          <cell r="F138">
            <v>4690000</v>
          </cell>
        </row>
        <row r="139">
          <cell r="B139">
            <v>114901</v>
          </cell>
          <cell r="C139">
            <v>39639095328</v>
          </cell>
          <cell r="E139">
            <v>134003</v>
          </cell>
          <cell r="F139">
            <v>410000</v>
          </cell>
        </row>
        <row r="140">
          <cell r="B140">
            <v>114902</v>
          </cell>
          <cell r="C140">
            <v>0</v>
          </cell>
          <cell r="E140">
            <v>134004</v>
          </cell>
          <cell r="F140">
            <v>0</v>
          </cell>
        </row>
        <row r="141">
          <cell r="B141">
            <v>114903</v>
          </cell>
          <cell r="C141">
            <v>0</v>
          </cell>
          <cell r="E141">
            <v>134005</v>
          </cell>
          <cell r="F141">
            <v>0</v>
          </cell>
        </row>
        <row r="142">
          <cell r="B142">
            <v>114904</v>
          </cell>
          <cell r="C142">
            <v>0</v>
          </cell>
          <cell r="E142">
            <v>134006</v>
          </cell>
          <cell r="F142">
            <v>0</v>
          </cell>
        </row>
        <row r="143">
          <cell r="B143">
            <v>115000</v>
          </cell>
          <cell r="C143">
            <v>0</v>
          </cell>
          <cell r="E143">
            <v>134007</v>
          </cell>
          <cell r="F143">
            <v>0</v>
          </cell>
        </row>
        <row r="144">
          <cell r="B144">
            <v>115001</v>
          </cell>
          <cell r="C144">
            <v>0</v>
          </cell>
          <cell r="E144">
            <v>136000</v>
          </cell>
          <cell r="F144">
            <v>29682966593</v>
          </cell>
        </row>
        <row r="145">
          <cell r="B145">
            <v>115002</v>
          </cell>
          <cell r="C145">
            <v>0</v>
          </cell>
          <cell r="E145">
            <v>136100</v>
          </cell>
          <cell r="F145">
            <v>0</v>
          </cell>
        </row>
        <row r="146">
          <cell r="B146">
            <v>115003</v>
          </cell>
          <cell r="C146">
            <v>0</v>
          </cell>
          <cell r="E146">
            <v>136101</v>
          </cell>
          <cell r="F146">
            <v>0</v>
          </cell>
        </row>
        <row r="147">
          <cell r="B147">
            <v>115004</v>
          </cell>
          <cell r="C147">
            <v>0</v>
          </cell>
          <cell r="E147">
            <v>136102</v>
          </cell>
          <cell r="F147">
            <v>0</v>
          </cell>
        </row>
        <row r="148">
          <cell r="B148">
            <v>115005</v>
          </cell>
          <cell r="C148">
            <v>0</v>
          </cell>
          <cell r="E148">
            <v>136103</v>
          </cell>
          <cell r="F148">
            <v>0</v>
          </cell>
        </row>
        <row r="149">
          <cell r="B149">
            <v>115006</v>
          </cell>
          <cell r="C149">
            <v>0</v>
          </cell>
          <cell r="E149">
            <v>136104</v>
          </cell>
          <cell r="F149">
            <v>0</v>
          </cell>
        </row>
        <row r="150">
          <cell r="B150">
            <v>115007</v>
          </cell>
          <cell r="C150">
            <v>0</v>
          </cell>
          <cell r="E150">
            <v>136105</v>
          </cell>
          <cell r="F150">
            <v>0</v>
          </cell>
        </row>
        <row r="151">
          <cell r="B151">
            <v>115008</v>
          </cell>
          <cell r="C151">
            <v>0</v>
          </cell>
          <cell r="E151">
            <v>136106</v>
          </cell>
          <cell r="F151">
            <v>0</v>
          </cell>
        </row>
        <row r="152">
          <cell r="B152">
            <v>115100</v>
          </cell>
          <cell r="C152">
            <v>0</v>
          </cell>
          <cell r="E152">
            <v>136107</v>
          </cell>
          <cell r="F152">
            <v>0</v>
          </cell>
        </row>
        <row r="153">
          <cell r="B153">
            <v>115101</v>
          </cell>
          <cell r="C153">
            <v>0</v>
          </cell>
          <cell r="E153">
            <v>136108</v>
          </cell>
          <cell r="F153">
            <v>0</v>
          </cell>
        </row>
        <row r="154">
          <cell r="B154">
            <v>115200</v>
          </cell>
          <cell r="C154">
            <v>0</v>
          </cell>
          <cell r="E154">
            <v>136109</v>
          </cell>
          <cell r="F154">
            <v>0</v>
          </cell>
        </row>
        <row r="155">
          <cell r="B155">
            <v>115300</v>
          </cell>
          <cell r="C155">
            <v>0</v>
          </cell>
          <cell r="E155">
            <v>136112</v>
          </cell>
          <cell r="F155">
            <v>0</v>
          </cell>
        </row>
        <row r="156">
          <cell r="B156">
            <v>115400</v>
          </cell>
          <cell r="C156">
            <v>0</v>
          </cell>
          <cell r="E156">
            <v>136113</v>
          </cell>
          <cell r="F156">
            <v>0</v>
          </cell>
        </row>
        <row r="157">
          <cell r="B157">
            <v>117000</v>
          </cell>
          <cell r="C157">
            <v>29517650108</v>
          </cell>
          <cell r="E157">
            <v>136114</v>
          </cell>
          <cell r="F157">
            <v>0</v>
          </cell>
        </row>
        <row r="158">
          <cell r="B158">
            <v>117100</v>
          </cell>
          <cell r="C158">
            <v>0</v>
          </cell>
          <cell r="E158">
            <v>136200</v>
          </cell>
          <cell r="F158">
            <v>29509450108</v>
          </cell>
        </row>
        <row r="159">
          <cell r="B159">
            <v>117200</v>
          </cell>
          <cell r="C159">
            <v>7366837000</v>
          </cell>
          <cell r="E159">
            <v>136201</v>
          </cell>
          <cell r="F159">
            <v>0</v>
          </cell>
        </row>
        <row r="160">
          <cell r="B160">
            <v>117300</v>
          </cell>
          <cell r="C160">
            <v>0</v>
          </cell>
          <cell r="E160">
            <v>136202</v>
          </cell>
          <cell r="F160">
            <v>7362467000</v>
          </cell>
        </row>
        <row r="161">
          <cell r="B161">
            <v>117400</v>
          </cell>
          <cell r="C161">
            <v>0</v>
          </cell>
          <cell r="E161">
            <v>136203</v>
          </cell>
          <cell r="F161">
            <v>0</v>
          </cell>
        </row>
        <row r="162">
          <cell r="B162">
            <v>117500</v>
          </cell>
          <cell r="C162">
            <v>0</v>
          </cell>
          <cell r="E162">
            <v>136204</v>
          </cell>
          <cell r="F162">
            <v>0</v>
          </cell>
        </row>
        <row r="163">
          <cell r="B163">
            <v>117600</v>
          </cell>
          <cell r="C163">
            <v>0</v>
          </cell>
          <cell r="E163">
            <v>136205</v>
          </cell>
          <cell r="F163">
            <v>0</v>
          </cell>
        </row>
        <row r="164">
          <cell r="B164">
            <v>117700</v>
          </cell>
          <cell r="C164">
            <v>9879964018</v>
          </cell>
          <cell r="E164">
            <v>136206</v>
          </cell>
          <cell r="F164">
            <v>0</v>
          </cell>
        </row>
        <row r="165">
          <cell r="B165">
            <v>117800</v>
          </cell>
          <cell r="C165">
            <v>0</v>
          </cell>
          <cell r="E165">
            <v>136207</v>
          </cell>
          <cell r="F165">
            <v>0</v>
          </cell>
        </row>
        <row r="166">
          <cell r="B166">
            <v>117900</v>
          </cell>
          <cell r="C166">
            <v>0</v>
          </cell>
          <cell r="E166">
            <v>136208</v>
          </cell>
          <cell r="F166">
            <v>9876134018</v>
          </cell>
        </row>
        <row r="167">
          <cell r="B167">
            <v>118000</v>
          </cell>
          <cell r="C167">
            <v>0</v>
          </cell>
          <cell r="E167">
            <v>136209</v>
          </cell>
          <cell r="F167">
            <v>0</v>
          </cell>
        </row>
        <row r="168">
          <cell r="B168">
            <v>118100</v>
          </cell>
          <cell r="C168">
            <v>0</v>
          </cell>
          <cell r="E168">
            <v>136210</v>
          </cell>
          <cell r="F168">
            <v>0</v>
          </cell>
        </row>
        <row r="169">
          <cell r="B169">
            <v>118200</v>
          </cell>
          <cell r="C169">
            <v>0</v>
          </cell>
          <cell r="E169">
            <v>136211</v>
          </cell>
          <cell r="F169">
            <v>0</v>
          </cell>
        </row>
        <row r="170">
          <cell r="B170">
            <v>118300</v>
          </cell>
          <cell r="C170">
            <v>1605819090</v>
          </cell>
          <cell r="E170">
            <v>136212</v>
          </cell>
          <cell r="F170">
            <v>0</v>
          </cell>
        </row>
        <row r="171">
          <cell r="B171">
            <v>118400</v>
          </cell>
          <cell r="C171">
            <v>0</v>
          </cell>
          <cell r="E171">
            <v>136213</v>
          </cell>
          <cell r="F171">
            <v>0</v>
          </cell>
        </row>
        <row r="172">
          <cell r="B172">
            <v>118500</v>
          </cell>
          <cell r="C172">
            <v>0</v>
          </cell>
          <cell r="E172">
            <v>136214</v>
          </cell>
          <cell r="F172">
            <v>1605819090</v>
          </cell>
        </row>
        <row r="173">
          <cell r="B173">
            <v>118600</v>
          </cell>
          <cell r="C173">
            <v>10665030000</v>
          </cell>
          <cell r="E173">
            <v>136215</v>
          </cell>
          <cell r="F173">
            <v>0</v>
          </cell>
        </row>
        <row r="174">
          <cell r="B174">
            <v>118700</v>
          </cell>
          <cell r="C174">
            <v>0</v>
          </cell>
          <cell r="E174">
            <v>136216</v>
          </cell>
          <cell r="F174">
            <v>0</v>
          </cell>
        </row>
        <row r="175">
          <cell r="B175">
            <v>119000</v>
          </cell>
          <cell r="C175">
            <v>0</v>
          </cell>
          <cell r="E175">
            <v>136221</v>
          </cell>
          <cell r="F175">
            <v>10665030000</v>
          </cell>
        </row>
        <row r="176">
          <cell r="B176">
            <v>119200</v>
          </cell>
          <cell r="C176">
            <v>0</v>
          </cell>
          <cell r="E176">
            <v>136223</v>
          </cell>
          <cell r="F176">
            <v>10665030000</v>
          </cell>
        </row>
        <row r="177">
          <cell r="B177">
            <v>119300</v>
          </cell>
          <cell r="C177">
            <v>0</v>
          </cell>
          <cell r="E177">
            <v>136224</v>
          </cell>
          <cell r="F177">
            <v>0</v>
          </cell>
        </row>
        <row r="178">
          <cell r="B178">
            <v>119301</v>
          </cell>
          <cell r="C178">
            <v>0</v>
          </cell>
          <cell r="E178">
            <v>136222</v>
          </cell>
          <cell r="F178">
            <v>0</v>
          </cell>
        </row>
        <row r="179">
          <cell r="B179">
            <v>119302</v>
          </cell>
          <cell r="C179">
            <v>0</v>
          </cell>
          <cell r="E179">
            <v>136231</v>
          </cell>
          <cell r="F179">
            <v>0</v>
          </cell>
        </row>
        <row r="180">
          <cell r="B180">
            <v>119303</v>
          </cell>
          <cell r="C180">
            <v>0</v>
          </cell>
          <cell r="E180">
            <v>136500</v>
          </cell>
          <cell r="F180">
            <v>0</v>
          </cell>
        </row>
        <row r="181">
          <cell r="B181">
            <v>119304</v>
          </cell>
          <cell r="C181">
            <v>0</v>
          </cell>
          <cell r="E181">
            <v>136501</v>
          </cell>
          <cell r="F181">
            <v>0</v>
          </cell>
        </row>
        <row r="182">
          <cell r="B182">
            <v>119305</v>
          </cell>
          <cell r="C182">
            <v>0</v>
          </cell>
          <cell r="E182">
            <v>136502</v>
          </cell>
          <cell r="F182">
            <v>0</v>
          </cell>
        </row>
        <row r="183">
          <cell r="B183">
            <v>119306</v>
          </cell>
          <cell r="C183">
            <v>0</v>
          </cell>
          <cell r="E183">
            <v>136503</v>
          </cell>
          <cell r="F183">
            <v>0</v>
          </cell>
        </row>
        <row r="184">
          <cell r="B184">
            <v>119307</v>
          </cell>
          <cell r="C184">
            <v>0</v>
          </cell>
          <cell r="E184">
            <v>136504</v>
          </cell>
          <cell r="F184">
            <v>0</v>
          </cell>
        </row>
        <row r="185">
          <cell r="B185">
            <v>119100</v>
          </cell>
          <cell r="C185">
            <v>0</v>
          </cell>
          <cell r="E185">
            <v>136511</v>
          </cell>
          <cell r="F185">
            <v>0</v>
          </cell>
        </row>
        <row r="186">
          <cell r="B186">
            <v>120000</v>
          </cell>
          <cell r="C186">
            <v>1014340792</v>
          </cell>
          <cell r="E186">
            <v>136600</v>
          </cell>
          <cell r="F186">
            <v>173516485</v>
          </cell>
        </row>
        <row r="187">
          <cell r="B187">
            <v>120100</v>
          </cell>
          <cell r="C187">
            <v>0</v>
          </cell>
          <cell r="E187">
            <v>136601</v>
          </cell>
          <cell r="F187">
            <v>173516485</v>
          </cell>
        </row>
        <row r="188">
          <cell r="B188">
            <v>120200</v>
          </cell>
          <cell r="C188">
            <v>0</v>
          </cell>
          <cell r="E188">
            <v>136611</v>
          </cell>
          <cell r="F188">
            <v>0</v>
          </cell>
        </row>
        <row r="189">
          <cell r="B189">
            <v>120201</v>
          </cell>
          <cell r="C189">
            <v>0</v>
          </cell>
          <cell r="E189">
            <v>136700</v>
          </cell>
          <cell r="F189">
            <v>0</v>
          </cell>
        </row>
        <row r="190">
          <cell r="B190">
            <v>120202</v>
          </cell>
          <cell r="C190">
            <v>0</v>
          </cell>
          <cell r="E190">
            <v>136701</v>
          </cell>
          <cell r="F190">
            <v>0</v>
          </cell>
        </row>
        <row r="191">
          <cell r="B191">
            <v>120203</v>
          </cell>
          <cell r="C191">
            <v>0</v>
          </cell>
          <cell r="E191">
            <v>136702</v>
          </cell>
          <cell r="F191">
            <v>0</v>
          </cell>
        </row>
        <row r="192">
          <cell r="B192">
            <v>120300</v>
          </cell>
          <cell r="C192">
            <v>0</v>
          </cell>
          <cell r="E192">
            <v>136703</v>
          </cell>
          <cell r="F192">
            <v>0</v>
          </cell>
        </row>
        <row r="193">
          <cell r="B193">
            <v>120500</v>
          </cell>
          <cell r="C193">
            <v>0</v>
          </cell>
          <cell r="E193">
            <v>136704</v>
          </cell>
          <cell r="F193">
            <v>0</v>
          </cell>
        </row>
        <row r="194">
          <cell r="B194">
            <v>121000</v>
          </cell>
          <cell r="C194">
            <v>1014340792</v>
          </cell>
          <cell r="E194">
            <v>136705</v>
          </cell>
          <cell r="F194">
            <v>0</v>
          </cell>
        </row>
        <row r="195">
          <cell r="B195">
            <v>121100</v>
          </cell>
          <cell r="C195">
            <v>0</v>
          </cell>
          <cell r="E195">
            <v>136706</v>
          </cell>
          <cell r="F195">
            <v>0</v>
          </cell>
        </row>
        <row r="196">
          <cell r="B196">
            <v>121200</v>
          </cell>
          <cell r="C196">
            <v>0</v>
          </cell>
          <cell r="E196">
            <v>136707</v>
          </cell>
          <cell r="F196">
            <v>0</v>
          </cell>
        </row>
        <row r="197">
          <cell r="B197">
            <v>121201</v>
          </cell>
          <cell r="C197">
            <v>0</v>
          </cell>
          <cell r="E197">
            <v>137000</v>
          </cell>
          <cell r="F197">
            <v>0</v>
          </cell>
        </row>
        <row r="198">
          <cell r="B198">
            <v>121202</v>
          </cell>
          <cell r="C198">
            <v>0</v>
          </cell>
          <cell r="E198">
            <v>137100</v>
          </cell>
          <cell r="F198">
            <v>0</v>
          </cell>
        </row>
        <row r="199">
          <cell r="B199">
            <v>121300</v>
          </cell>
          <cell r="C199">
            <v>125159400</v>
          </cell>
          <cell r="E199">
            <v>137200</v>
          </cell>
          <cell r="F199">
            <v>0</v>
          </cell>
        </row>
        <row r="200">
          <cell r="B200">
            <v>121400</v>
          </cell>
          <cell r="C200">
            <v>889181392</v>
          </cell>
          <cell r="E200">
            <v>137201</v>
          </cell>
          <cell r="F200">
            <v>0</v>
          </cell>
        </row>
        <row r="201">
          <cell r="B201">
            <v>121401</v>
          </cell>
          <cell r="C201">
            <v>84887700</v>
          </cell>
          <cell r="E201">
            <v>137202</v>
          </cell>
          <cell r="F201">
            <v>0</v>
          </cell>
        </row>
        <row r="202">
          <cell r="B202">
            <v>121402</v>
          </cell>
          <cell r="C202">
            <v>26233569</v>
          </cell>
          <cell r="E202">
            <v>140000</v>
          </cell>
          <cell r="F202">
            <v>3595275973</v>
          </cell>
        </row>
        <row r="203">
          <cell r="B203">
            <v>121403</v>
          </cell>
          <cell r="C203">
            <v>778060123</v>
          </cell>
          <cell r="E203">
            <v>140100</v>
          </cell>
          <cell r="F203">
            <v>0</v>
          </cell>
        </row>
        <row r="204">
          <cell r="B204">
            <v>121411</v>
          </cell>
          <cell r="C204">
            <v>0</v>
          </cell>
          <cell r="E204">
            <v>140200</v>
          </cell>
          <cell r="F204">
            <v>177220990</v>
          </cell>
        </row>
        <row r="205">
          <cell r="B205">
            <v>121500</v>
          </cell>
          <cell r="C205">
            <v>0</v>
          </cell>
          <cell r="E205">
            <v>140300</v>
          </cell>
          <cell r="F205">
            <v>0</v>
          </cell>
        </row>
        <row r="206">
          <cell r="B206">
            <v>121501</v>
          </cell>
          <cell r="C206">
            <v>0</v>
          </cell>
          <cell r="E206">
            <v>140400</v>
          </cell>
          <cell r="F206">
            <v>2022254527</v>
          </cell>
        </row>
        <row r="207">
          <cell r="B207">
            <v>121502</v>
          </cell>
          <cell r="C207">
            <v>0</v>
          </cell>
          <cell r="E207">
            <v>140401</v>
          </cell>
          <cell r="F207">
            <v>2022254527</v>
          </cell>
        </row>
        <row r="208">
          <cell r="B208">
            <v>121503</v>
          </cell>
          <cell r="C208">
            <v>0</v>
          </cell>
          <cell r="E208">
            <v>140402</v>
          </cell>
          <cell r="F208">
            <v>0</v>
          </cell>
        </row>
        <row r="209">
          <cell r="B209">
            <v>121504</v>
          </cell>
          <cell r="C209">
            <v>0</v>
          </cell>
          <cell r="E209">
            <v>140411</v>
          </cell>
          <cell r="F209">
            <v>0</v>
          </cell>
        </row>
        <row r="210">
          <cell r="B210">
            <v>122000</v>
          </cell>
          <cell r="C210">
            <v>0</v>
          </cell>
          <cell r="E210">
            <v>140500</v>
          </cell>
          <cell r="F210">
            <v>560114</v>
          </cell>
        </row>
        <row r="211">
          <cell r="B211">
            <v>122100</v>
          </cell>
          <cell r="C211">
            <v>0</v>
          </cell>
          <cell r="E211">
            <v>140501</v>
          </cell>
          <cell r="F211">
            <v>560114</v>
          </cell>
        </row>
        <row r="212">
          <cell r="B212">
            <v>122101</v>
          </cell>
          <cell r="C212">
            <v>0</v>
          </cell>
          <cell r="E212">
            <v>140502</v>
          </cell>
          <cell r="F212">
            <v>0</v>
          </cell>
        </row>
        <row r="213">
          <cell r="B213">
            <v>122111</v>
          </cell>
          <cell r="C213">
            <v>0</v>
          </cell>
          <cell r="E213">
            <v>140511</v>
          </cell>
          <cell r="F213">
            <v>0</v>
          </cell>
        </row>
        <row r="214">
          <cell r="B214">
            <v>122200</v>
          </cell>
          <cell r="C214">
            <v>0</v>
          </cell>
          <cell r="E214">
            <v>140600</v>
          </cell>
          <cell r="F214">
            <v>0</v>
          </cell>
        </row>
        <row r="215">
          <cell r="B215">
            <v>122201</v>
          </cell>
          <cell r="C215">
            <v>0</v>
          </cell>
          <cell r="E215">
            <v>140700</v>
          </cell>
          <cell r="F215">
            <v>365995505</v>
          </cell>
        </row>
        <row r="216">
          <cell r="B216">
            <v>122202</v>
          </cell>
          <cell r="C216">
            <v>0</v>
          </cell>
          <cell r="E216">
            <v>140701</v>
          </cell>
          <cell r="F216">
            <v>365995505</v>
          </cell>
        </row>
        <row r="217">
          <cell r="B217">
            <v>122300</v>
          </cell>
          <cell r="C217">
            <v>0</v>
          </cell>
          <cell r="E217">
            <v>140702</v>
          </cell>
          <cell r="F217">
            <v>0</v>
          </cell>
        </row>
        <row r="218">
          <cell r="B218">
            <v>122301</v>
          </cell>
          <cell r="C218">
            <v>0</v>
          </cell>
          <cell r="E218">
            <v>140703</v>
          </cell>
          <cell r="F218">
            <v>0</v>
          </cell>
        </row>
        <row r="219">
          <cell r="B219">
            <v>122302</v>
          </cell>
          <cell r="C219">
            <v>0</v>
          </cell>
          <cell r="E219">
            <v>140704</v>
          </cell>
          <cell r="F219">
            <v>0</v>
          </cell>
        </row>
        <row r="220">
          <cell r="B220">
            <v>122400</v>
          </cell>
          <cell r="C220">
            <v>0</v>
          </cell>
          <cell r="E220">
            <v>140705</v>
          </cell>
          <cell r="F220">
            <v>0</v>
          </cell>
        </row>
        <row r="221">
          <cell r="B221">
            <v>122800</v>
          </cell>
          <cell r="C221">
            <v>0</v>
          </cell>
          <cell r="E221">
            <v>140706</v>
          </cell>
          <cell r="F221">
            <v>0</v>
          </cell>
        </row>
        <row r="222">
          <cell r="B222">
            <v>122801</v>
          </cell>
          <cell r="C222">
            <v>0</v>
          </cell>
          <cell r="E222">
            <v>140707</v>
          </cell>
          <cell r="F222">
            <v>0</v>
          </cell>
        </row>
        <row r="223">
          <cell r="B223">
            <v>122802</v>
          </cell>
          <cell r="C223">
            <v>0</v>
          </cell>
          <cell r="E223">
            <v>140708</v>
          </cell>
          <cell r="F223">
            <v>0</v>
          </cell>
        </row>
        <row r="224">
          <cell r="B224">
            <v>122820</v>
          </cell>
          <cell r="C224">
            <v>0</v>
          </cell>
          <cell r="E224">
            <v>140721</v>
          </cell>
          <cell r="F224">
            <v>0</v>
          </cell>
        </row>
        <row r="225">
          <cell r="B225">
            <v>123000</v>
          </cell>
          <cell r="C225">
            <v>0</v>
          </cell>
          <cell r="E225">
            <v>140800</v>
          </cell>
          <cell r="F225">
            <v>218846919</v>
          </cell>
        </row>
        <row r="226">
          <cell r="B226">
            <v>123100</v>
          </cell>
          <cell r="C226">
            <v>0</v>
          </cell>
          <cell r="E226">
            <v>140801</v>
          </cell>
          <cell r="F226">
            <v>0</v>
          </cell>
        </row>
        <row r="227">
          <cell r="B227">
            <v>123200</v>
          </cell>
          <cell r="C227">
            <v>0</v>
          </cell>
          <cell r="E227">
            <v>140802</v>
          </cell>
          <cell r="F227">
            <v>271310</v>
          </cell>
        </row>
        <row r="228">
          <cell r="B228">
            <v>124000</v>
          </cell>
          <cell r="C228">
            <v>2324084418</v>
          </cell>
          <cell r="E228">
            <v>140803</v>
          </cell>
          <cell r="F228">
            <v>0</v>
          </cell>
        </row>
        <row r="229">
          <cell r="B229">
            <v>124100</v>
          </cell>
          <cell r="C229">
            <v>0</v>
          </cell>
          <cell r="E229">
            <v>140804</v>
          </cell>
          <cell r="F229">
            <v>0</v>
          </cell>
        </row>
        <row r="230">
          <cell r="B230">
            <v>124200</v>
          </cell>
          <cell r="C230">
            <v>0</v>
          </cell>
          <cell r="E230">
            <v>140805</v>
          </cell>
          <cell r="F230">
            <v>0</v>
          </cell>
        </row>
        <row r="231">
          <cell r="B231">
            <v>124300</v>
          </cell>
          <cell r="C231">
            <v>0</v>
          </cell>
          <cell r="E231">
            <v>140806</v>
          </cell>
          <cell r="F231">
            <v>0</v>
          </cell>
        </row>
        <row r="232">
          <cell r="B232">
            <v>124400</v>
          </cell>
          <cell r="C232">
            <v>180568599</v>
          </cell>
          <cell r="E232">
            <v>140807</v>
          </cell>
          <cell r="F232">
            <v>0</v>
          </cell>
        </row>
        <row r="233">
          <cell r="B233">
            <v>124401</v>
          </cell>
          <cell r="C233">
            <v>0</v>
          </cell>
          <cell r="E233">
            <v>140808</v>
          </cell>
          <cell r="F233">
            <v>0</v>
          </cell>
        </row>
        <row r="234">
          <cell r="B234">
            <v>124402</v>
          </cell>
          <cell r="C234">
            <v>0</v>
          </cell>
          <cell r="E234">
            <v>140809</v>
          </cell>
          <cell r="F234">
            <v>0</v>
          </cell>
        </row>
        <row r="235">
          <cell r="B235">
            <v>124403</v>
          </cell>
          <cell r="C235">
            <v>0</v>
          </cell>
          <cell r="E235">
            <v>140810</v>
          </cell>
          <cell r="F235">
            <v>218575609</v>
          </cell>
        </row>
        <row r="236">
          <cell r="B236">
            <v>124404</v>
          </cell>
          <cell r="C236">
            <v>0</v>
          </cell>
          <cell r="E236">
            <v>140811</v>
          </cell>
          <cell r="F236">
            <v>0</v>
          </cell>
        </row>
        <row r="237">
          <cell r="B237">
            <v>124405</v>
          </cell>
          <cell r="C237">
            <v>0</v>
          </cell>
          <cell r="E237">
            <v>140821</v>
          </cell>
          <cell r="F237">
            <v>0</v>
          </cell>
        </row>
        <row r="238">
          <cell r="B238">
            <v>124406</v>
          </cell>
          <cell r="C238">
            <v>0</v>
          </cell>
          <cell r="E238">
            <v>140822</v>
          </cell>
          <cell r="F238">
            <v>0</v>
          </cell>
        </row>
        <row r="239">
          <cell r="B239">
            <v>124411</v>
          </cell>
          <cell r="C239">
            <v>4599701</v>
          </cell>
          <cell r="E239">
            <v>140823</v>
          </cell>
          <cell r="F239">
            <v>0</v>
          </cell>
        </row>
        <row r="240">
          <cell r="B240">
            <v>124412</v>
          </cell>
          <cell r="C240">
            <v>0</v>
          </cell>
          <cell r="E240">
            <v>140824</v>
          </cell>
          <cell r="F240">
            <v>0</v>
          </cell>
        </row>
        <row r="241">
          <cell r="B241">
            <v>124413</v>
          </cell>
          <cell r="C241">
            <v>0</v>
          </cell>
          <cell r="E241">
            <v>140825</v>
          </cell>
          <cell r="F241">
            <v>0</v>
          </cell>
        </row>
        <row r="242">
          <cell r="B242">
            <v>124414</v>
          </cell>
          <cell r="C242">
            <v>0</v>
          </cell>
          <cell r="E242">
            <v>140826</v>
          </cell>
          <cell r="F242">
            <v>0</v>
          </cell>
        </row>
        <row r="243">
          <cell r="B243">
            <v>124416</v>
          </cell>
          <cell r="C243">
            <v>4599701</v>
          </cell>
          <cell r="E243">
            <v>140827</v>
          </cell>
          <cell r="F243">
            <v>0</v>
          </cell>
        </row>
        <row r="244">
          <cell r="B244">
            <v>124417</v>
          </cell>
          <cell r="C244">
            <v>0</v>
          </cell>
          <cell r="E244">
            <v>140828</v>
          </cell>
          <cell r="F244">
            <v>0</v>
          </cell>
        </row>
        <row r="245">
          <cell r="B245">
            <v>124418</v>
          </cell>
          <cell r="C245">
            <v>0</v>
          </cell>
          <cell r="E245">
            <v>140829</v>
          </cell>
          <cell r="F245">
            <v>0</v>
          </cell>
        </row>
        <row r="246">
          <cell r="B246">
            <v>124421</v>
          </cell>
          <cell r="C246">
            <v>175968898</v>
          </cell>
          <cell r="E246">
            <v>140830</v>
          </cell>
          <cell r="F246">
            <v>0</v>
          </cell>
        </row>
        <row r="247">
          <cell r="B247">
            <v>124422</v>
          </cell>
          <cell r="C247">
            <v>45470</v>
          </cell>
          <cell r="E247">
            <v>140831</v>
          </cell>
          <cell r="F247">
            <v>0</v>
          </cell>
        </row>
        <row r="248">
          <cell r="B248">
            <v>124423</v>
          </cell>
          <cell r="C248">
            <v>88945</v>
          </cell>
          <cell r="E248">
            <v>140832</v>
          </cell>
          <cell r="F248">
            <v>0</v>
          </cell>
        </row>
        <row r="249">
          <cell r="B249">
            <v>124424</v>
          </cell>
          <cell r="C249">
            <v>0</v>
          </cell>
          <cell r="E249">
            <v>140833</v>
          </cell>
          <cell r="F249">
            <v>0</v>
          </cell>
        </row>
        <row r="250">
          <cell r="B250">
            <v>124425</v>
          </cell>
          <cell r="C250">
            <v>56360315</v>
          </cell>
          <cell r="E250">
            <v>140841</v>
          </cell>
          <cell r="F250">
            <v>0</v>
          </cell>
        </row>
        <row r="251">
          <cell r="B251">
            <v>124426</v>
          </cell>
          <cell r="C251">
            <v>1459274</v>
          </cell>
          <cell r="E251">
            <v>140900</v>
          </cell>
          <cell r="F251">
            <v>28191230</v>
          </cell>
        </row>
        <row r="252">
          <cell r="B252">
            <v>124427</v>
          </cell>
          <cell r="C252">
            <v>3487226</v>
          </cell>
          <cell r="E252">
            <v>140901</v>
          </cell>
          <cell r="F252">
            <v>2570250</v>
          </cell>
        </row>
        <row r="253">
          <cell r="B253">
            <v>124428</v>
          </cell>
          <cell r="C253">
            <v>0</v>
          </cell>
          <cell r="E253">
            <v>140902</v>
          </cell>
          <cell r="F253">
            <v>22467400</v>
          </cell>
        </row>
        <row r="254">
          <cell r="B254">
            <v>124429</v>
          </cell>
          <cell r="C254">
            <v>114527668</v>
          </cell>
          <cell r="E254">
            <v>140921</v>
          </cell>
          <cell r="F254">
            <v>15925640</v>
          </cell>
        </row>
        <row r="255">
          <cell r="B255">
            <v>124431</v>
          </cell>
          <cell r="C255">
            <v>0</v>
          </cell>
          <cell r="E255">
            <v>140922</v>
          </cell>
          <cell r="F255">
            <v>6541760</v>
          </cell>
        </row>
        <row r="256">
          <cell r="B256">
            <v>124432</v>
          </cell>
          <cell r="C256">
            <v>0</v>
          </cell>
          <cell r="E256">
            <v>140923</v>
          </cell>
          <cell r="F256">
            <v>0</v>
          </cell>
        </row>
        <row r="257">
          <cell r="B257">
            <v>124433</v>
          </cell>
          <cell r="C257">
            <v>0</v>
          </cell>
          <cell r="E257">
            <v>140924</v>
          </cell>
          <cell r="F257">
            <v>0</v>
          </cell>
        </row>
        <row r="258">
          <cell r="B258">
            <v>124441</v>
          </cell>
          <cell r="C258">
            <v>0</v>
          </cell>
          <cell r="E258">
            <v>140925</v>
          </cell>
          <cell r="F258">
            <v>0</v>
          </cell>
        </row>
        <row r="259">
          <cell r="B259">
            <v>124442</v>
          </cell>
          <cell r="C259">
            <v>0</v>
          </cell>
          <cell r="E259">
            <v>140926</v>
          </cell>
          <cell r="F259">
            <v>0</v>
          </cell>
        </row>
        <row r="260">
          <cell r="B260">
            <v>124443</v>
          </cell>
          <cell r="C260">
            <v>0</v>
          </cell>
          <cell r="E260">
            <v>140927</v>
          </cell>
          <cell r="F260">
            <v>0</v>
          </cell>
        </row>
        <row r="261">
          <cell r="B261">
            <v>124500</v>
          </cell>
          <cell r="C261">
            <v>22366000</v>
          </cell>
          <cell r="E261">
            <v>140928</v>
          </cell>
          <cell r="F261">
            <v>0</v>
          </cell>
        </row>
        <row r="262">
          <cell r="B262">
            <v>124501</v>
          </cell>
          <cell r="C262">
            <v>2366000</v>
          </cell>
          <cell r="E262">
            <v>140903</v>
          </cell>
          <cell r="F262">
            <v>2445920</v>
          </cell>
        </row>
        <row r="263">
          <cell r="B263">
            <v>124502</v>
          </cell>
          <cell r="C263">
            <v>20000000</v>
          </cell>
          <cell r="E263">
            <v>140904</v>
          </cell>
          <cell r="F263">
            <v>707660</v>
          </cell>
        </row>
        <row r="264">
          <cell r="B264">
            <v>124503</v>
          </cell>
          <cell r="C264">
            <v>0</v>
          </cell>
          <cell r="E264">
            <v>140905</v>
          </cell>
          <cell r="F264">
            <v>0</v>
          </cell>
        </row>
        <row r="265">
          <cell r="B265">
            <v>124511</v>
          </cell>
          <cell r="C265">
            <v>0</v>
          </cell>
          <cell r="E265">
            <v>140906</v>
          </cell>
          <cell r="F265">
            <v>0</v>
          </cell>
        </row>
        <row r="266">
          <cell r="B266">
            <v>124600</v>
          </cell>
          <cell r="C266">
            <v>1135680</v>
          </cell>
          <cell r="E266">
            <v>140907</v>
          </cell>
          <cell r="F266">
            <v>0</v>
          </cell>
        </row>
        <row r="267">
          <cell r="B267">
            <v>124601</v>
          </cell>
          <cell r="C267">
            <v>0</v>
          </cell>
          <cell r="E267">
            <v>141000</v>
          </cell>
          <cell r="F267">
            <v>0</v>
          </cell>
        </row>
        <row r="268">
          <cell r="B268">
            <v>124602</v>
          </cell>
          <cell r="C268">
            <v>0</v>
          </cell>
          <cell r="E268">
            <v>141100</v>
          </cell>
          <cell r="F268">
            <v>0</v>
          </cell>
        </row>
        <row r="269">
          <cell r="B269">
            <v>124603</v>
          </cell>
          <cell r="C269">
            <v>0</v>
          </cell>
          <cell r="E269">
            <v>141101</v>
          </cell>
          <cell r="F269">
            <v>0</v>
          </cell>
        </row>
        <row r="270">
          <cell r="B270">
            <v>124604</v>
          </cell>
          <cell r="C270">
            <v>0</v>
          </cell>
          <cell r="E270">
            <v>141109</v>
          </cell>
          <cell r="F270">
            <v>0</v>
          </cell>
        </row>
        <row r="271">
          <cell r="B271">
            <v>124605</v>
          </cell>
          <cell r="C271">
            <v>0</v>
          </cell>
          <cell r="E271">
            <v>141200</v>
          </cell>
          <cell r="F271">
            <v>10804149</v>
          </cell>
        </row>
        <row r="272">
          <cell r="B272">
            <v>124606</v>
          </cell>
          <cell r="C272">
            <v>0</v>
          </cell>
          <cell r="E272">
            <v>141201</v>
          </cell>
          <cell r="F272">
            <v>0</v>
          </cell>
        </row>
        <row r="273">
          <cell r="B273">
            <v>124607</v>
          </cell>
          <cell r="C273">
            <v>0</v>
          </cell>
          <cell r="E273">
            <v>141202</v>
          </cell>
          <cell r="F273">
            <v>173130</v>
          </cell>
        </row>
        <row r="274">
          <cell r="B274">
            <v>124608</v>
          </cell>
          <cell r="C274">
            <v>0</v>
          </cell>
          <cell r="E274">
            <v>141219</v>
          </cell>
          <cell r="F274">
            <v>63130</v>
          </cell>
        </row>
        <row r="275">
          <cell r="B275">
            <v>124609</v>
          </cell>
          <cell r="C275">
            <v>0</v>
          </cell>
          <cell r="E275">
            <v>141220</v>
          </cell>
          <cell r="F275">
            <v>110000</v>
          </cell>
        </row>
        <row r="276">
          <cell r="B276">
            <v>124610</v>
          </cell>
          <cell r="C276">
            <v>0</v>
          </cell>
          <cell r="E276">
            <v>141203</v>
          </cell>
          <cell r="F276">
            <v>0</v>
          </cell>
        </row>
        <row r="277">
          <cell r="B277">
            <v>124614</v>
          </cell>
          <cell r="C277">
            <v>0</v>
          </cell>
          <cell r="E277">
            <v>141204</v>
          </cell>
          <cell r="F277">
            <v>0</v>
          </cell>
        </row>
        <row r="278">
          <cell r="B278">
            <v>124615</v>
          </cell>
          <cell r="C278">
            <v>0</v>
          </cell>
          <cell r="E278">
            <v>141205</v>
          </cell>
          <cell r="F278">
            <v>0</v>
          </cell>
        </row>
        <row r="279">
          <cell r="B279">
            <v>124611</v>
          </cell>
          <cell r="C279">
            <v>0</v>
          </cell>
          <cell r="E279">
            <v>141206</v>
          </cell>
          <cell r="F279">
            <v>0</v>
          </cell>
        </row>
        <row r="280">
          <cell r="B280">
            <v>124612</v>
          </cell>
          <cell r="C280">
            <v>0</v>
          </cell>
          <cell r="E280">
            <v>141207</v>
          </cell>
          <cell r="F280">
            <v>562950</v>
          </cell>
        </row>
        <row r="281">
          <cell r="B281">
            <v>124613</v>
          </cell>
          <cell r="C281">
            <v>0</v>
          </cell>
          <cell r="E281">
            <v>141208</v>
          </cell>
          <cell r="F281">
            <v>0</v>
          </cell>
        </row>
        <row r="282">
          <cell r="B282">
            <v>124621</v>
          </cell>
          <cell r="C282">
            <v>1135680</v>
          </cell>
          <cell r="E282">
            <v>141209</v>
          </cell>
          <cell r="F282">
            <v>0</v>
          </cell>
        </row>
        <row r="283">
          <cell r="B283">
            <v>124622</v>
          </cell>
          <cell r="C283">
            <v>0</v>
          </cell>
          <cell r="E283">
            <v>141210</v>
          </cell>
          <cell r="F283">
            <v>0</v>
          </cell>
        </row>
        <row r="284">
          <cell r="B284">
            <v>124623</v>
          </cell>
          <cell r="C284">
            <v>0</v>
          </cell>
          <cell r="E284">
            <v>141211</v>
          </cell>
          <cell r="F284">
            <v>0</v>
          </cell>
        </row>
        <row r="285">
          <cell r="B285">
            <v>124624</v>
          </cell>
          <cell r="C285">
            <v>0</v>
          </cell>
          <cell r="E285">
            <v>141212</v>
          </cell>
          <cell r="F285">
            <v>0</v>
          </cell>
        </row>
        <row r="286">
          <cell r="B286">
            <v>124625</v>
          </cell>
          <cell r="C286">
            <v>0</v>
          </cell>
          <cell r="E286">
            <v>141213</v>
          </cell>
          <cell r="F286">
            <v>0</v>
          </cell>
        </row>
        <row r="287">
          <cell r="B287">
            <v>124626</v>
          </cell>
          <cell r="C287">
            <v>0</v>
          </cell>
          <cell r="E287">
            <v>141214</v>
          </cell>
          <cell r="F287">
            <v>0</v>
          </cell>
        </row>
        <row r="288">
          <cell r="B288">
            <v>124627</v>
          </cell>
          <cell r="C288">
            <v>0</v>
          </cell>
          <cell r="E288">
            <v>141215</v>
          </cell>
          <cell r="F288">
            <v>0</v>
          </cell>
        </row>
        <row r="289">
          <cell r="B289">
            <v>124628</v>
          </cell>
          <cell r="C289">
            <v>0</v>
          </cell>
          <cell r="E289">
            <v>141216</v>
          </cell>
          <cell r="F289">
            <v>0</v>
          </cell>
        </row>
        <row r="290">
          <cell r="B290">
            <v>124629</v>
          </cell>
          <cell r="C290">
            <v>0</v>
          </cell>
          <cell r="E290">
            <v>141217</v>
          </cell>
          <cell r="F290">
            <v>0</v>
          </cell>
        </row>
        <row r="291">
          <cell r="B291">
            <v>124630</v>
          </cell>
          <cell r="C291">
            <v>0</v>
          </cell>
          <cell r="E291">
            <v>141218</v>
          </cell>
          <cell r="F291">
            <v>0</v>
          </cell>
        </row>
        <row r="292">
          <cell r="B292">
            <v>124631</v>
          </cell>
          <cell r="C292">
            <v>0</v>
          </cell>
          <cell r="E292">
            <v>141221</v>
          </cell>
          <cell r="F292">
            <v>0</v>
          </cell>
        </row>
        <row r="293">
          <cell r="B293">
            <v>124632</v>
          </cell>
          <cell r="C293">
            <v>0</v>
          </cell>
          <cell r="E293">
            <v>141222</v>
          </cell>
          <cell r="F293">
            <v>0</v>
          </cell>
        </row>
        <row r="294">
          <cell r="B294">
            <v>124633</v>
          </cell>
          <cell r="C294">
            <v>0</v>
          </cell>
          <cell r="E294">
            <v>141230</v>
          </cell>
          <cell r="F294">
            <v>0</v>
          </cell>
        </row>
        <row r="295">
          <cell r="B295">
            <v>124700</v>
          </cell>
          <cell r="C295">
            <v>0</v>
          </cell>
          <cell r="E295">
            <v>141231</v>
          </cell>
          <cell r="F295">
            <v>10068069</v>
          </cell>
        </row>
        <row r="296">
          <cell r="B296">
            <v>124800</v>
          </cell>
          <cell r="C296">
            <v>1957586953</v>
          </cell>
          <cell r="E296">
            <v>141232</v>
          </cell>
          <cell r="F296">
            <v>0</v>
          </cell>
        </row>
        <row r="297">
          <cell r="B297">
            <v>124801</v>
          </cell>
          <cell r="C297">
            <v>1957586953</v>
          </cell>
          <cell r="E297">
            <v>141233</v>
          </cell>
          <cell r="F297">
            <v>0</v>
          </cell>
        </row>
        <row r="298">
          <cell r="B298">
            <v>124802</v>
          </cell>
          <cell r="C298">
            <v>0</v>
          </cell>
          <cell r="E298">
            <v>141234</v>
          </cell>
          <cell r="F298">
            <v>0</v>
          </cell>
        </row>
        <row r="299">
          <cell r="B299">
            <v>124803</v>
          </cell>
          <cell r="C299">
            <v>0</v>
          </cell>
          <cell r="E299">
            <v>141300</v>
          </cell>
          <cell r="F299">
            <v>720456574</v>
          </cell>
        </row>
        <row r="300">
          <cell r="B300">
            <v>124811</v>
          </cell>
          <cell r="C300">
            <v>0</v>
          </cell>
          <cell r="E300">
            <v>141301</v>
          </cell>
          <cell r="F300">
            <v>0</v>
          </cell>
        </row>
        <row r="301">
          <cell r="B301">
            <v>124900</v>
          </cell>
          <cell r="C301">
            <v>0</v>
          </cell>
          <cell r="E301">
            <v>141302</v>
          </cell>
          <cell r="F301">
            <v>720456574</v>
          </cell>
        </row>
        <row r="302">
          <cell r="B302">
            <v>124901</v>
          </cell>
          <cell r="C302">
            <v>0</v>
          </cell>
          <cell r="E302">
            <v>141400</v>
          </cell>
          <cell r="F302">
            <v>81668</v>
          </cell>
        </row>
        <row r="303">
          <cell r="B303">
            <v>124902</v>
          </cell>
          <cell r="C303">
            <v>0</v>
          </cell>
          <cell r="E303">
            <v>141500</v>
          </cell>
          <cell r="F303">
            <v>0</v>
          </cell>
        </row>
        <row r="304">
          <cell r="B304">
            <v>124903</v>
          </cell>
          <cell r="C304">
            <v>0</v>
          </cell>
          <cell r="E304">
            <v>141501</v>
          </cell>
          <cell r="F304">
            <v>0</v>
          </cell>
        </row>
        <row r="305">
          <cell r="B305">
            <v>124911</v>
          </cell>
          <cell r="C305">
            <v>0</v>
          </cell>
          <cell r="E305">
            <v>141600</v>
          </cell>
          <cell r="F305">
            <v>1156570</v>
          </cell>
        </row>
        <row r="306">
          <cell r="B306">
            <v>125000</v>
          </cell>
          <cell r="C306">
            <v>0</v>
          </cell>
          <cell r="E306">
            <v>141601</v>
          </cell>
          <cell r="F306">
            <v>1156570</v>
          </cell>
        </row>
        <row r="307">
          <cell r="B307">
            <v>125001</v>
          </cell>
          <cell r="C307">
            <v>0</v>
          </cell>
          <cell r="E307">
            <v>141611</v>
          </cell>
          <cell r="F307">
            <v>0</v>
          </cell>
        </row>
        <row r="308">
          <cell r="B308">
            <v>125002</v>
          </cell>
          <cell r="C308">
            <v>0</v>
          </cell>
          <cell r="E308">
            <v>141612</v>
          </cell>
          <cell r="F308">
            <v>1156570</v>
          </cell>
        </row>
        <row r="309">
          <cell r="B309">
            <v>125003</v>
          </cell>
          <cell r="C309">
            <v>0</v>
          </cell>
          <cell r="E309">
            <v>141602</v>
          </cell>
          <cell r="F309">
            <v>0</v>
          </cell>
        </row>
        <row r="310">
          <cell r="B310">
            <v>125100</v>
          </cell>
          <cell r="C310">
            <v>801912</v>
          </cell>
          <cell r="E310">
            <v>141700</v>
          </cell>
          <cell r="F310">
            <v>49707727</v>
          </cell>
        </row>
        <row r="311">
          <cell r="B311">
            <v>125101</v>
          </cell>
          <cell r="C311">
            <v>801912</v>
          </cell>
          <cell r="E311">
            <v>141701</v>
          </cell>
          <cell r="F311">
            <v>0</v>
          </cell>
        </row>
        <row r="312">
          <cell r="B312">
            <v>125102</v>
          </cell>
          <cell r="C312">
            <v>0</v>
          </cell>
          <cell r="E312">
            <v>141702</v>
          </cell>
          <cell r="F312">
            <v>1795345</v>
          </cell>
        </row>
        <row r="313">
          <cell r="B313">
            <v>125111</v>
          </cell>
          <cell r="C313">
            <v>0</v>
          </cell>
          <cell r="E313">
            <v>141703</v>
          </cell>
          <cell r="F313">
            <v>185158</v>
          </cell>
        </row>
        <row r="314">
          <cell r="B314">
            <v>125200</v>
          </cell>
          <cell r="C314">
            <v>34877569</v>
          </cell>
          <cell r="E314">
            <v>141704</v>
          </cell>
          <cell r="F314">
            <v>0</v>
          </cell>
        </row>
        <row r="315">
          <cell r="B315">
            <v>125201</v>
          </cell>
          <cell r="C315">
            <v>34847069</v>
          </cell>
          <cell r="E315">
            <v>141711</v>
          </cell>
          <cell r="F315">
            <v>47686488</v>
          </cell>
        </row>
        <row r="316">
          <cell r="B316">
            <v>125202</v>
          </cell>
          <cell r="C316">
            <v>34847069</v>
          </cell>
          <cell r="E316">
            <v>141713</v>
          </cell>
          <cell r="F316">
            <v>9717550</v>
          </cell>
        </row>
        <row r="317">
          <cell r="B317">
            <v>125203</v>
          </cell>
          <cell r="C317">
            <v>0</v>
          </cell>
          <cell r="E317">
            <v>141714</v>
          </cell>
          <cell r="F317">
            <v>37968938</v>
          </cell>
        </row>
        <row r="318">
          <cell r="B318">
            <v>125204</v>
          </cell>
          <cell r="C318">
            <v>0</v>
          </cell>
          <cell r="E318">
            <v>141712</v>
          </cell>
          <cell r="F318">
            <v>0</v>
          </cell>
        </row>
        <row r="319">
          <cell r="B319">
            <v>125207</v>
          </cell>
          <cell r="C319">
            <v>0</v>
          </cell>
          <cell r="E319">
            <v>141715</v>
          </cell>
          <cell r="F319">
            <v>0</v>
          </cell>
        </row>
        <row r="320">
          <cell r="B320">
            <v>125210</v>
          </cell>
          <cell r="C320">
            <v>0</v>
          </cell>
          <cell r="E320">
            <v>141716</v>
          </cell>
          <cell r="F320">
            <v>35617</v>
          </cell>
        </row>
        <row r="321">
          <cell r="B321">
            <v>125205</v>
          </cell>
          <cell r="C321">
            <v>0</v>
          </cell>
          <cell r="E321">
            <v>141717</v>
          </cell>
          <cell r="F321">
            <v>5119</v>
          </cell>
        </row>
        <row r="322">
          <cell r="B322">
            <v>125206</v>
          </cell>
          <cell r="C322">
            <v>0</v>
          </cell>
          <cell r="E322">
            <v>141718</v>
          </cell>
          <cell r="F322">
            <v>0</v>
          </cell>
        </row>
        <row r="323">
          <cell r="B323">
            <v>125211</v>
          </cell>
          <cell r="C323">
            <v>0</v>
          </cell>
          <cell r="E323">
            <v>141719</v>
          </cell>
          <cell r="F323">
            <v>0</v>
          </cell>
        </row>
        <row r="324">
          <cell r="B324">
            <v>125212</v>
          </cell>
          <cell r="C324">
            <v>0</v>
          </cell>
          <cell r="E324">
            <v>141720</v>
          </cell>
          <cell r="F324">
            <v>0</v>
          </cell>
        </row>
        <row r="325">
          <cell r="B325">
            <v>125213</v>
          </cell>
          <cell r="C325">
            <v>0</v>
          </cell>
          <cell r="E325">
            <v>141721</v>
          </cell>
          <cell r="F325">
            <v>0</v>
          </cell>
        </row>
        <row r="326">
          <cell r="B326">
            <v>125214</v>
          </cell>
          <cell r="C326">
            <v>0</v>
          </cell>
          <cell r="E326">
            <v>141789</v>
          </cell>
          <cell r="F326">
            <v>0</v>
          </cell>
        </row>
        <row r="327">
          <cell r="B327">
            <v>125215</v>
          </cell>
          <cell r="C327">
            <v>0</v>
          </cell>
          <cell r="E327">
            <v>141800</v>
          </cell>
          <cell r="F327">
            <v>0</v>
          </cell>
        </row>
        <row r="328">
          <cell r="B328">
            <v>125216</v>
          </cell>
          <cell r="C328">
            <v>0</v>
          </cell>
          <cell r="E328">
            <v>141900</v>
          </cell>
          <cell r="F328">
            <v>0</v>
          </cell>
        </row>
        <row r="329">
          <cell r="B329">
            <v>125217</v>
          </cell>
          <cell r="C329">
            <v>0</v>
          </cell>
          <cell r="E329">
            <v>142100</v>
          </cell>
          <cell r="F329">
            <v>0</v>
          </cell>
        </row>
        <row r="330">
          <cell r="B330">
            <v>125218</v>
          </cell>
          <cell r="C330">
            <v>0</v>
          </cell>
          <cell r="E330">
            <v>142101</v>
          </cell>
          <cell r="F330">
            <v>0</v>
          </cell>
        </row>
        <row r="331">
          <cell r="B331">
            <v>125219</v>
          </cell>
          <cell r="C331">
            <v>0</v>
          </cell>
          <cell r="E331">
            <v>142102</v>
          </cell>
          <cell r="F331">
            <v>0</v>
          </cell>
        </row>
        <row r="332">
          <cell r="B332">
            <v>125220</v>
          </cell>
          <cell r="C332">
            <v>0</v>
          </cell>
          <cell r="E332">
            <v>142103</v>
          </cell>
          <cell r="F332">
            <v>0</v>
          </cell>
        </row>
        <row r="333">
          <cell r="B333">
            <v>125221</v>
          </cell>
          <cell r="C333">
            <v>0</v>
          </cell>
          <cell r="E333">
            <v>142104</v>
          </cell>
          <cell r="F333">
            <v>0</v>
          </cell>
        </row>
        <row r="334">
          <cell r="B334">
            <v>125231</v>
          </cell>
          <cell r="C334">
            <v>30500</v>
          </cell>
          <cell r="E334">
            <v>142105</v>
          </cell>
          <cell r="F334">
            <v>0</v>
          </cell>
        </row>
        <row r="335">
          <cell r="B335">
            <v>125300</v>
          </cell>
          <cell r="C335">
            <v>0</v>
          </cell>
          <cell r="E335">
            <v>142121</v>
          </cell>
          <cell r="F335">
            <v>0</v>
          </cell>
        </row>
        <row r="336">
          <cell r="B336">
            <v>125400</v>
          </cell>
          <cell r="C336">
            <v>0</v>
          </cell>
          <cell r="E336">
            <v>142122</v>
          </cell>
          <cell r="F336">
            <v>0</v>
          </cell>
        </row>
        <row r="337">
          <cell r="B337">
            <v>125401</v>
          </cell>
          <cell r="C337">
            <v>0</v>
          </cell>
          <cell r="E337">
            <v>142123</v>
          </cell>
          <cell r="F337">
            <v>0</v>
          </cell>
        </row>
        <row r="338">
          <cell r="B338">
            <v>125500</v>
          </cell>
          <cell r="C338">
            <v>0</v>
          </cell>
          <cell r="E338">
            <v>142124</v>
          </cell>
          <cell r="F338">
            <v>0</v>
          </cell>
        </row>
        <row r="339">
          <cell r="B339">
            <v>125600</v>
          </cell>
          <cell r="C339">
            <v>0</v>
          </cell>
          <cell r="E339">
            <v>142131</v>
          </cell>
          <cell r="F339">
            <v>0</v>
          </cell>
        </row>
        <row r="340">
          <cell r="B340">
            <v>125700</v>
          </cell>
          <cell r="C340">
            <v>0</v>
          </cell>
          <cell r="E340">
            <v>142132</v>
          </cell>
          <cell r="F340">
            <v>0</v>
          </cell>
        </row>
        <row r="341">
          <cell r="B341">
            <v>125701</v>
          </cell>
          <cell r="C341">
            <v>0</v>
          </cell>
          <cell r="E341">
            <v>142133</v>
          </cell>
          <cell r="F341">
            <v>0</v>
          </cell>
        </row>
        <row r="342">
          <cell r="B342">
            <v>125702</v>
          </cell>
          <cell r="C342">
            <v>0</v>
          </cell>
          <cell r="E342">
            <v>142134</v>
          </cell>
          <cell r="F342">
            <v>0</v>
          </cell>
        </row>
        <row r="343">
          <cell r="B343">
            <v>125800</v>
          </cell>
          <cell r="C343">
            <v>126747705</v>
          </cell>
          <cell r="E343">
            <v>142135</v>
          </cell>
          <cell r="F343">
            <v>0</v>
          </cell>
        </row>
        <row r="344">
          <cell r="B344">
            <v>125801</v>
          </cell>
          <cell r="C344">
            <v>0</v>
          </cell>
          <cell r="E344">
            <v>142136</v>
          </cell>
          <cell r="F344">
            <v>0</v>
          </cell>
        </row>
        <row r="345">
          <cell r="B345">
            <v>125802</v>
          </cell>
          <cell r="C345">
            <v>126747705</v>
          </cell>
          <cell r="E345">
            <v>142137</v>
          </cell>
          <cell r="F345">
            <v>0</v>
          </cell>
        </row>
        <row r="346">
          <cell r="B346">
            <v>126000</v>
          </cell>
          <cell r="C346">
            <v>436323517</v>
          </cell>
          <cell r="E346">
            <v>142138</v>
          </cell>
          <cell r="F346">
            <v>0</v>
          </cell>
        </row>
        <row r="347">
          <cell r="B347">
            <v>126100</v>
          </cell>
          <cell r="C347">
            <v>0</v>
          </cell>
          <cell r="E347">
            <v>142151</v>
          </cell>
          <cell r="F347">
            <v>0</v>
          </cell>
        </row>
        <row r="348">
          <cell r="B348">
            <v>126200</v>
          </cell>
          <cell r="C348">
            <v>436323517</v>
          </cell>
          <cell r="E348">
            <v>142161</v>
          </cell>
          <cell r="F348">
            <v>0</v>
          </cell>
        </row>
        <row r="349">
          <cell r="B349">
            <v>126201</v>
          </cell>
          <cell r="C349">
            <v>0</v>
          </cell>
          <cell r="E349">
            <v>142162</v>
          </cell>
          <cell r="F349">
            <v>0</v>
          </cell>
        </row>
        <row r="350">
          <cell r="B350">
            <v>126202</v>
          </cell>
          <cell r="C350">
            <v>0</v>
          </cell>
          <cell r="E350">
            <v>142163</v>
          </cell>
          <cell r="F350">
            <v>0</v>
          </cell>
        </row>
        <row r="351">
          <cell r="B351">
            <v>126203</v>
          </cell>
          <cell r="C351">
            <v>436323517</v>
          </cell>
          <cell r="E351">
            <v>142164</v>
          </cell>
          <cell r="F351">
            <v>0</v>
          </cell>
        </row>
        <row r="352">
          <cell r="B352">
            <v>126300</v>
          </cell>
          <cell r="C352">
            <v>0</v>
          </cell>
          <cell r="E352">
            <v>142165</v>
          </cell>
          <cell r="F352">
            <v>0</v>
          </cell>
        </row>
        <row r="353">
          <cell r="B353">
            <v>126301</v>
          </cell>
          <cell r="C353">
            <v>0</v>
          </cell>
          <cell r="E353">
            <v>142200</v>
          </cell>
          <cell r="F353">
            <v>0</v>
          </cell>
        </row>
        <row r="354">
          <cell r="B354">
            <v>126311</v>
          </cell>
          <cell r="C354">
            <v>0</v>
          </cell>
          <cell r="E354">
            <v>142201</v>
          </cell>
          <cell r="F354">
            <v>0</v>
          </cell>
        </row>
        <row r="355">
          <cell r="B355">
            <v>126900</v>
          </cell>
          <cell r="C355">
            <v>0</v>
          </cell>
          <cell r="E355">
            <v>142202</v>
          </cell>
          <cell r="F355">
            <v>0</v>
          </cell>
        </row>
        <row r="356">
          <cell r="B356">
            <v>127000</v>
          </cell>
          <cell r="C356">
            <v>0</v>
          </cell>
          <cell r="E356">
            <v>146000</v>
          </cell>
          <cell r="F356">
            <v>4199804079</v>
          </cell>
        </row>
        <row r="357">
          <cell r="B357">
            <v>127100</v>
          </cell>
          <cell r="C357">
            <v>0</v>
          </cell>
          <cell r="E357">
            <v>146100</v>
          </cell>
          <cell r="F357">
            <v>3324075071</v>
          </cell>
        </row>
        <row r="358">
          <cell r="B358">
            <v>127200</v>
          </cell>
          <cell r="C358">
            <v>0</v>
          </cell>
          <cell r="E358">
            <v>146101</v>
          </cell>
          <cell r="F358">
            <v>2690058683</v>
          </cell>
        </row>
        <row r="359">
          <cell r="B359">
            <v>127201</v>
          </cell>
          <cell r="C359">
            <v>0</v>
          </cell>
          <cell r="E359">
            <v>146102</v>
          </cell>
          <cell r="F359">
            <v>498112270</v>
          </cell>
        </row>
        <row r="360">
          <cell r="B360">
            <v>127202</v>
          </cell>
          <cell r="C360">
            <v>0</v>
          </cell>
          <cell r="E360">
            <v>146103</v>
          </cell>
          <cell r="F360">
            <v>75953492</v>
          </cell>
        </row>
        <row r="361">
          <cell r="B361">
            <v>127203</v>
          </cell>
          <cell r="C361">
            <v>0</v>
          </cell>
          <cell r="E361">
            <v>146104</v>
          </cell>
          <cell r="F361">
            <v>0</v>
          </cell>
        </row>
        <row r="362">
          <cell r="B362">
            <v>127204</v>
          </cell>
          <cell r="C362">
            <v>0</v>
          </cell>
          <cell r="E362">
            <v>146105</v>
          </cell>
          <cell r="F362">
            <v>0</v>
          </cell>
        </row>
        <row r="363">
          <cell r="B363">
            <v>127231</v>
          </cell>
          <cell r="C363">
            <v>0</v>
          </cell>
          <cell r="E363">
            <v>146106</v>
          </cell>
          <cell r="F363">
            <v>0</v>
          </cell>
        </row>
        <row r="364">
          <cell r="B364">
            <v>127300</v>
          </cell>
          <cell r="C364">
            <v>0</v>
          </cell>
          <cell r="E364">
            <v>146111</v>
          </cell>
          <cell r="F364">
            <v>59950626</v>
          </cell>
        </row>
        <row r="365">
          <cell r="B365">
            <v>127301</v>
          </cell>
          <cell r="C365">
            <v>0</v>
          </cell>
          <cell r="E365">
            <v>146200</v>
          </cell>
          <cell r="F365">
            <v>855961523</v>
          </cell>
        </row>
        <row r="366">
          <cell r="B366">
            <v>127302</v>
          </cell>
          <cell r="C366">
            <v>0</v>
          </cell>
          <cell r="E366">
            <v>146201</v>
          </cell>
          <cell r="F366">
            <v>0</v>
          </cell>
        </row>
        <row r="367">
          <cell r="B367">
            <v>127400</v>
          </cell>
          <cell r="C367">
            <v>0</v>
          </cell>
          <cell r="E367">
            <v>146202</v>
          </cell>
          <cell r="F367">
            <v>125151400</v>
          </cell>
        </row>
        <row r="368">
          <cell r="B368">
            <v>127500</v>
          </cell>
          <cell r="C368">
            <v>0</v>
          </cell>
          <cell r="E368">
            <v>146203</v>
          </cell>
          <cell r="F368">
            <v>730810123</v>
          </cell>
        </row>
        <row r="369">
          <cell r="B369">
            <v>127501</v>
          </cell>
          <cell r="C369">
            <v>0</v>
          </cell>
          <cell r="E369">
            <v>146204</v>
          </cell>
          <cell r="F369">
            <v>73799438</v>
          </cell>
        </row>
        <row r="370">
          <cell r="B370">
            <v>127502</v>
          </cell>
          <cell r="C370">
            <v>0</v>
          </cell>
          <cell r="E370">
            <v>146205</v>
          </cell>
          <cell r="F370">
            <v>26232569</v>
          </cell>
        </row>
        <row r="371">
          <cell r="B371">
            <v>127503</v>
          </cell>
          <cell r="C371">
            <v>0</v>
          </cell>
          <cell r="E371">
            <v>146206</v>
          </cell>
          <cell r="F371">
            <v>630778116</v>
          </cell>
        </row>
        <row r="372">
          <cell r="B372">
            <v>127900</v>
          </cell>
          <cell r="C372">
            <v>0</v>
          </cell>
          <cell r="E372">
            <v>146210</v>
          </cell>
          <cell r="F372">
            <v>0</v>
          </cell>
        </row>
        <row r="373">
          <cell r="B373">
            <v>127700</v>
          </cell>
          <cell r="C373">
            <v>2750378083</v>
          </cell>
          <cell r="E373">
            <v>146300</v>
          </cell>
          <cell r="F373">
            <v>0</v>
          </cell>
        </row>
        <row r="374">
          <cell r="B374">
            <v>127800</v>
          </cell>
          <cell r="C374">
            <v>2750378083</v>
          </cell>
          <cell r="E374">
            <v>146301</v>
          </cell>
          <cell r="F374">
            <v>0</v>
          </cell>
        </row>
        <row r="375">
          <cell r="B375">
            <v>127801</v>
          </cell>
          <cell r="C375">
            <v>13133042242</v>
          </cell>
          <cell r="E375">
            <v>146302</v>
          </cell>
          <cell r="F375">
            <v>0</v>
          </cell>
        </row>
        <row r="376">
          <cell r="B376">
            <v>127831</v>
          </cell>
          <cell r="C376">
            <v>0</v>
          </cell>
          <cell r="E376">
            <v>146311</v>
          </cell>
          <cell r="F376">
            <v>0</v>
          </cell>
        </row>
        <row r="377">
          <cell r="B377">
            <v>128100</v>
          </cell>
          <cell r="C377">
            <v>0</v>
          </cell>
          <cell r="E377">
            <v>146400</v>
          </cell>
          <cell r="F377">
            <v>19767485</v>
          </cell>
        </row>
        <row r="378">
          <cell r="B378">
            <v>128300</v>
          </cell>
          <cell r="C378">
            <v>0</v>
          </cell>
          <cell r="E378">
            <v>146401</v>
          </cell>
          <cell r="F378">
            <v>477</v>
          </cell>
        </row>
        <row r="379">
          <cell r="B379">
            <v>128400</v>
          </cell>
          <cell r="C379">
            <v>0</v>
          </cell>
          <cell r="E379">
            <v>146402</v>
          </cell>
          <cell r="F379">
            <v>0</v>
          </cell>
        </row>
        <row r="380">
          <cell r="B380">
            <v>128401</v>
          </cell>
          <cell r="C380">
            <v>0</v>
          </cell>
          <cell r="E380">
            <v>146403</v>
          </cell>
          <cell r="F380">
            <v>0</v>
          </cell>
        </row>
        <row r="381">
          <cell r="B381">
            <v>128402</v>
          </cell>
          <cell r="C381">
            <v>0</v>
          </cell>
          <cell r="E381">
            <v>146404</v>
          </cell>
          <cell r="F381">
            <v>477</v>
          </cell>
        </row>
        <row r="382">
          <cell r="B382">
            <v>128403</v>
          </cell>
          <cell r="C382">
            <v>0</v>
          </cell>
          <cell r="E382">
            <v>146410</v>
          </cell>
          <cell r="F382">
            <v>0</v>
          </cell>
        </row>
        <row r="383">
          <cell r="B383">
            <v>128404</v>
          </cell>
          <cell r="C383">
            <v>0</v>
          </cell>
          <cell r="E383">
            <v>146411</v>
          </cell>
          <cell r="F383">
            <v>1335457</v>
          </cell>
        </row>
        <row r="384">
          <cell r="B384">
            <v>128405</v>
          </cell>
          <cell r="C384">
            <v>0</v>
          </cell>
          <cell r="E384">
            <v>146412</v>
          </cell>
          <cell r="F384">
            <v>0</v>
          </cell>
        </row>
        <row r="385">
          <cell r="B385">
            <v>128406</v>
          </cell>
          <cell r="C385">
            <v>0</v>
          </cell>
          <cell r="E385">
            <v>146413</v>
          </cell>
          <cell r="F385">
            <v>0</v>
          </cell>
        </row>
        <row r="386">
          <cell r="B386">
            <v>128407</v>
          </cell>
          <cell r="C386">
            <v>0</v>
          </cell>
          <cell r="E386">
            <v>146414</v>
          </cell>
          <cell r="F386">
            <v>1335457</v>
          </cell>
        </row>
        <row r="387">
          <cell r="B387">
            <v>128408</v>
          </cell>
          <cell r="C387">
            <v>0</v>
          </cell>
          <cell r="E387">
            <v>146420</v>
          </cell>
          <cell r="F387">
            <v>0</v>
          </cell>
        </row>
        <row r="388">
          <cell r="B388">
            <v>128421</v>
          </cell>
          <cell r="C388">
            <v>0</v>
          </cell>
          <cell r="E388">
            <v>146421</v>
          </cell>
          <cell r="F388">
            <v>0</v>
          </cell>
        </row>
        <row r="389">
          <cell r="B389">
            <v>128500</v>
          </cell>
          <cell r="C389">
            <v>0</v>
          </cell>
          <cell r="E389">
            <v>146422</v>
          </cell>
          <cell r="F389">
            <v>0</v>
          </cell>
        </row>
        <row r="390">
          <cell r="B390">
            <v>128600</v>
          </cell>
          <cell r="C390">
            <v>0</v>
          </cell>
          <cell r="E390">
            <v>146423</v>
          </cell>
          <cell r="F390">
            <v>0</v>
          </cell>
        </row>
        <row r="391">
          <cell r="B391">
            <v>128700</v>
          </cell>
          <cell r="C391">
            <v>1311798</v>
          </cell>
          <cell r="E391">
            <v>146424</v>
          </cell>
          <cell r="F391">
            <v>0</v>
          </cell>
        </row>
        <row r="392">
          <cell r="B392">
            <v>128710</v>
          </cell>
          <cell r="C392">
            <v>1311798</v>
          </cell>
          <cell r="E392">
            <v>146430</v>
          </cell>
          <cell r="F392">
            <v>0</v>
          </cell>
        </row>
        <row r="393">
          <cell r="B393">
            <v>128711</v>
          </cell>
          <cell r="C393">
            <v>1311798</v>
          </cell>
          <cell r="E393">
            <v>146441</v>
          </cell>
          <cell r="F393">
            <v>0</v>
          </cell>
        </row>
        <row r="394">
          <cell r="B394">
            <v>128712</v>
          </cell>
          <cell r="C394">
            <v>0</v>
          </cell>
          <cell r="E394">
            <v>146442</v>
          </cell>
          <cell r="F394">
            <v>0</v>
          </cell>
        </row>
        <row r="395">
          <cell r="B395">
            <v>128713</v>
          </cell>
          <cell r="C395">
            <v>0</v>
          </cell>
          <cell r="E395">
            <v>146443</v>
          </cell>
          <cell r="F395">
            <v>0</v>
          </cell>
        </row>
        <row r="396">
          <cell r="B396">
            <v>128714</v>
          </cell>
          <cell r="C396">
            <v>1311798</v>
          </cell>
          <cell r="E396">
            <v>146444</v>
          </cell>
          <cell r="F396">
            <v>0</v>
          </cell>
        </row>
        <row r="397">
          <cell r="B397">
            <v>128715</v>
          </cell>
          <cell r="C397">
            <v>0</v>
          </cell>
          <cell r="E397">
            <v>146450</v>
          </cell>
          <cell r="F397">
            <v>0</v>
          </cell>
        </row>
        <row r="398">
          <cell r="B398">
            <v>128716</v>
          </cell>
          <cell r="C398">
            <v>0</v>
          </cell>
          <cell r="E398">
            <v>146460</v>
          </cell>
          <cell r="F398">
            <v>0</v>
          </cell>
        </row>
        <row r="399">
          <cell r="B399">
            <v>128900</v>
          </cell>
          <cell r="C399">
            <v>0</v>
          </cell>
          <cell r="E399">
            <v>146461</v>
          </cell>
          <cell r="F399">
            <v>0</v>
          </cell>
        </row>
        <row r="400">
          <cell r="B400">
            <v>129000</v>
          </cell>
          <cell r="C400">
            <v>0</v>
          </cell>
          <cell r="E400">
            <v>146462</v>
          </cell>
          <cell r="F400">
            <v>0</v>
          </cell>
        </row>
        <row r="401">
          <cell r="B401">
            <v>129100</v>
          </cell>
          <cell r="C401">
            <v>0</v>
          </cell>
          <cell r="E401">
            <v>146463</v>
          </cell>
          <cell r="F401">
            <v>0</v>
          </cell>
        </row>
        <row r="402">
          <cell r="B402">
            <v>129200</v>
          </cell>
          <cell r="C402">
            <v>0</v>
          </cell>
          <cell r="E402">
            <v>146469</v>
          </cell>
          <cell r="F402">
            <v>0</v>
          </cell>
        </row>
        <row r="403">
          <cell r="B403">
            <v>129300</v>
          </cell>
          <cell r="C403">
            <v>0</v>
          </cell>
          <cell r="E403">
            <v>146471</v>
          </cell>
          <cell r="F403">
            <v>18431551</v>
          </cell>
        </row>
        <row r="404">
          <cell r="B404">
            <v>129400</v>
          </cell>
          <cell r="C404">
            <v>0</v>
          </cell>
          <cell r="E404">
            <v>146472</v>
          </cell>
          <cell r="F404">
            <v>0</v>
          </cell>
        </row>
        <row r="405">
          <cell r="B405">
            <v>129600</v>
          </cell>
          <cell r="C405">
            <v>0</v>
          </cell>
          <cell r="E405">
            <v>146473</v>
          </cell>
          <cell r="F405">
            <v>18431551</v>
          </cell>
        </row>
        <row r="406">
          <cell r="E406">
            <v>146600</v>
          </cell>
          <cell r="F406">
            <v>0</v>
          </cell>
        </row>
        <row r="407">
          <cell r="E407">
            <v>146601</v>
          </cell>
          <cell r="F407">
            <v>0</v>
          </cell>
        </row>
        <row r="408">
          <cell r="E408">
            <v>146602</v>
          </cell>
          <cell r="F408">
            <v>0</v>
          </cell>
        </row>
        <row r="409">
          <cell r="E409">
            <v>146603</v>
          </cell>
          <cell r="F409">
            <v>0</v>
          </cell>
        </row>
        <row r="410">
          <cell r="E410">
            <v>146604</v>
          </cell>
          <cell r="F410">
            <v>0</v>
          </cell>
        </row>
        <row r="411">
          <cell r="E411">
            <v>146605</v>
          </cell>
          <cell r="F411">
            <v>0</v>
          </cell>
        </row>
        <row r="412">
          <cell r="E412">
            <v>146611</v>
          </cell>
          <cell r="F412">
            <v>0</v>
          </cell>
        </row>
        <row r="413">
          <cell r="E413">
            <v>146612</v>
          </cell>
          <cell r="F413">
            <v>0</v>
          </cell>
        </row>
        <row r="414">
          <cell r="E414">
            <v>146613</v>
          </cell>
          <cell r="F414">
            <v>0</v>
          </cell>
        </row>
        <row r="415">
          <cell r="E415">
            <v>146615</v>
          </cell>
          <cell r="F415">
            <v>0</v>
          </cell>
        </row>
        <row r="416">
          <cell r="E416">
            <v>146621</v>
          </cell>
          <cell r="F416">
            <v>0</v>
          </cell>
        </row>
        <row r="417">
          <cell r="E417">
            <v>146700</v>
          </cell>
          <cell r="F417">
            <v>0</v>
          </cell>
        </row>
        <row r="418">
          <cell r="E418">
            <v>146711</v>
          </cell>
          <cell r="F418">
            <v>0</v>
          </cell>
        </row>
        <row r="419">
          <cell r="E419">
            <v>146721</v>
          </cell>
          <cell r="F419">
            <v>0</v>
          </cell>
        </row>
        <row r="420">
          <cell r="E420">
            <v>146731</v>
          </cell>
          <cell r="F420">
            <v>0</v>
          </cell>
        </row>
        <row r="421">
          <cell r="E421">
            <v>146900</v>
          </cell>
          <cell r="F421">
            <v>0</v>
          </cell>
        </row>
        <row r="422">
          <cell r="E422">
            <v>147000</v>
          </cell>
          <cell r="F422">
            <v>0</v>
          </cell>
        </row>
        <row r="423">
          <cell r="E423">
            <v>147100</v>
          </cell>
          <cell r="F423">
            <v>0</v>
          </cell>
        </row>
        <row r="424">
          <cell r="E424">
            <v>147200</v>
          </cell>
          <cell r="F424">
            <v>0</v>
          </cell>
        </row>
        <row r="425">
          <cell r="E425">
            <v>147201</v>
          </cell>
          <cell r="F425">
            <v>0</v>
          </cell>
        </row>
        <row r="426">
          <cell r="E426">
            <v>147202</v>
          </cell>
          <cell r="F426">
            <v>0</v>
          </cell>
        </row>
        <row r="427">
          <cell r="E427">
            <v>147203</v>
          </cell>
          <cell r="F427">
            <v>0</v>
          </cell>
        </row>
        <row r="428">
          <cell r="E428">
            <v>147204</v>
          </cell>
          <cell r="F428">
            <v>0</v>
          </cell>
        </row>
        <row r="429">
          <cell r="E429">
            <v>147231</v>
          </cell>
          <cell r="F429">
            <v>0</v>
          </cell>
        </row>
        <row r="430">
          <cell r="E430">
            <v>147300</v>
          </cell>
          <cell r="F430">
            <v>0</v>
          </cell>
        </row>
        <row r="431">
          <cell r="E431">
            <v>147301</v>
          </cell>
          <cell r="F431">
            <v>0</v>
          </cell>
        </row>
        <row r="432">
          <cell r="E432">
            <v>147302</v>
          </cell>
          <cell r="F432">
            <v>0</v>
          </cell>
        </row>
        <row r="433">
          <cell r="E433">
            <v>147400</v>
          </cell>
          <cell r="F433">
            <v>0</v>
          </cell>
        </row>
        <row r="434">
          <cell r="E434">
            <v>147600</v>
          </cell>
          <cell r="F434">
            <v>0</v>
          </cell>
        </row>
        <row r="435">
          <cell r="E435">
            <v>147601</v>
          </cell>
          <cell r="F435">
            <v>0</v>
          </cell>
        </row>
        <row r="436">
          <cell r="E436">
            <v>147602</v>
          </cell>
          <cell r="F436">
            <v>0</v>
          </cell>
        </row>
        <row r="437">
          <cell r="E437">
            <v>147603</v>
          </cell>
          <cell r="F437">
            <v>0</v>
          </cell>
        </row>
        <row r="438">
          <cell r="E438">
            <v>147900</v>
          </cell>
          <cell r="F438">
            <v>0</v>
          </cell>
        </row>
        <row r="439">
          <cell r="E439">
            <v>147500</v>
          </cell>
          <cell r="F439">
            <v>1311798</v>
          </cell>
        </row>
        <row r="440">
          <cell r="E440">
            <v>147510</v>
          </cell>
          <cell r="F440">
            <v>1311798</v>
          </cell>
        </row>
        <row r="441">
          <cell r="E441">
            <v>147511</v>
          </cell>
          <cell r="F441">
            <v>1311798</v>
          </cell>
        </row>
        <row r="442">
          <cell r="E442">
            <v>147512</v>
          </cell>
          <cell r="F442">
            <v>0</v>
          </cell>
        </row>
        <row r="443">
          <cell r="E443">
            <v>147513</v>
          </cell>
          <cell r="F443">
            <v>0</v>
          </cell>
        </row>
        <row r="444">
          <cell r="E444">
            <v>147514</v>
          </cell>
          <cell r="F444">
            <v>1311798</v>
          </cell>
        </row>
        <row r="445">
          <cell r="E445">
            <v>147515</v>
          </cell>
          <cell r="F445">
            <v>0</v>
          </cell>
        </row>
        <row r="446">
          <cell r="E446">
            <v>147516</v>
          </cell>
          <cell r="F446">
            <v>0</v>
          </cell>
        </row>
        <row r="447">
          <cell r="E447">
            <v>147700</v>
          </cell>
          <cell r="F447">
            <v>0</v>
          </cell>
        </row>
        <row r="448">
          <cell r="E448">
            <v>147800</v>
          </cell>
          <cell r="F448">
            <v>0</v>
          </cell>
        </row>
        <row r="449">
          <cell r="E449">
            <v>147801</v>
          </cell>
          <cell r="F449">
            <v>0</v>
          </cell>
        </row>
        <row r="450">
          <cell r="E450">
            <v>147831</v>
          </cell>
          <cell r="F450">
            <v>10382664159</v>
          </cell>
        </row>
        <row r="451">
          <cell r="E451">
            <v>148100</v>
          </cell>
          <cell r="F451">
            <v>5836380279</v>
          </cell>
        </row>
        <row r="452">
          <cell r="E452">
            <v>148200</v>
          </cell>
          <cell r="F452">
            <v>5836380279</v>
          </cell>
        </row>
        <row r="453">
          <cell r="E453">
            <v>148201</v>
          </cell>
          <cell r="F453">
            <v>510666641</v>
          </cell>
        </row>
        <row r="454">
          <cell r="E454">
            <v>148202</v>
          </cell>
          <cell r="F454">
            <v>5325713638</v>
          </cell>
        </row>
        <row r="455">
          <cell r="E455">
            <v>148300</v>
          </cell>
          <cell r="F455">
            <v>0</v>
          </cell>
        </row>
        <row r="456">
          <cell r="E456">
            <v>148400</v>
          </cell>
          <cell r="F456">
            <v>0</v>
          </cell>
        </row>
        <row r="457">
          <cell r="E457">
            <v>148401</v>
          </cell>
          <cell r="F457">
            <v>0</v>
          </cell>
        </row>
        <row r="458">
          <cell r="E458">
            <v>148402</v>
          </cell>
          <cell r="F458">
            <v>0</v>
          </cell>
        </row>
        <row r="459">
          <cell r="E459">
            <v>148403</v>
          </cell>
          <cell r="F459">
            <v>0</v>
          </cell>
        </row>
        <row r="460">
          <cell r="E460">
            <v>148404</v>
          </cell>
          <cell r="F460">
            <v>0</v>
          </cell>
        </row>
        <row r="461">
          <cell r="E461">
            <v>148405</v>
          </cell>
          <cell r="F461">
            <v>0</v>
          </cell>
        </row>
        <row r="462">
          <cell r="E462">
            <v>148406</v>
          </cell>
          <cell r="F462">
            <v>0</v>
          </cell>
        </row>
        <row r="463">
          <cell r="E463">
            <v>148407</v>
          </cell>
          <cell r="F463">
            <v>0</v>
          </cell>
        </row>
        <row r="464">
          <cell r="E464">
            <v>148421</v>
          </cell>
          <cell r="F464">
            <v>0</v>
          </cell>
        </row>
        <row r="465">
          <cell r="E465">
            <v>148500</v>
          </cell>
          <cell r="F465">
            <v>0</v>
          </cell>
        </row>
        <row r="466">
          <cell r="E466">
            <v>148600</v>
          </cell>
          <cell r="F466">
            <v>0</v>
          </cell>
        </row>
        <row r="467">
          <cell r="E467">
            <v>148900</v>
          </cell>
          <cell r="F467">
            <v>0</v>
          </cell>
        </row>
        <row r="468">
          <cell r="E468">
            <v>149000</v>
          </cell>
          <cell r="F468">
            <v>0</v>
          </cell>
        </row>
        <row r="469">
          <cell r="E469">
            <v>149100</v>
          </cell>
          <cell r="F469">
            <v>0</v>
          </cell>
        </row>
        <row r="470">
          <cell r="E470">
            <v>149200</v>
          </cell>
          <cell r="F470">
            <v>0</v>
          </cell>
        </row>
        <row r="471">
          <cell r="E471">
            <v>149201</v>
          </cell>
          <cell r="F471">
            <v>0</v>
          </cell>
        </row>
        <row r="472">
          <cell r="E472">
            <v>149202</v>
          </cell>
          <cell r="F472">
            <v>0</v>
          </cell>
        </row>
        <row r="473">
          <cell r="E473">
            <v>149203</v>
          </cell>
          <cell r="F473">
            <v>0</v>
          </cell>
        </row>
        <row r="474">
          <cell r="E474">
            <v>149221</v>
          </cell>
          <cell r="F474">
            <v>0</v>
          </cell>
        </row>
        <row r="475">
          <cell r="E475">
            <v>149300</v>
          </cell>
          <cell r="F475">
            <v>0</v>
          </cell>
        </row>
        <row r="476">
          <cell r="E476">
            <v>149400</v>
          </cell>
          <cell r="F476">
            <v>0</v>
          </cell>
        </row>
        <row r="477">
          <cell r="E477">
            <v>148800</v>
          </cell>
          <cell r="F477">
            <v>0</v>
          </cell>
        </row>
        <row r="478">
          <cell r="E478">
            <v>149600</v>
          </cell>
          <cell r="F478">
            <v>0</v>
          </cell>
        </row>
        <row r="479">
          <cell r="E479">
            <v>149800</v>
          </cell>
          <cell r="F479">
            <v>0</v>
          </cell>
        </row>
        <row r="480">
          <cell r="B480">
            <v>129500</v>
          </cell>
          <cell r="C480">
            <v>310022289739</v>
          </cell>
          <cell r="E480">
            <v>149500</v>
          </cell>
          <cell r="F480">
            <v>309138518222</v>
          </cell>
        </row>
        <row r="481">
          <cell r="B481">
            <v>129700</v>
          </cell>
          <cell r="C481">
            <v>5517409352</v>
          </cell>
          <cell r="E481">
            <v>149700</v>
          </cell>
          <cell r="F481">
            <v>6401180869</v>
          </cell>
        </row>
        <row r="482">
          <cell r="B482">
            <v>129900</v>
          </cell>
          <cell r="C482">
            <v>315539699091</v>
          </cell>
          <cell r="E482">
            <v>149900</v>
          </cell>
          <cell r="F482">
            <v>315539699091</v>
          </cell>
        </row>
      </sheetData>
      <sheetData sheetId="12">
        <row r="1">
          <cell r="B1" t="str">
            <v>잔액시산표(일반)</v>
          </cell>
        </row>
        <row r="4">
          <cell r="B4" t="str">
            <v>코 드</v>
          </cell>
          <cell r="C4" t="str">
            <v>잔           액</v>
          </cell>
          <cell r="E4" t="str">
            <v>코 드</v>
          </cell>
          <cell r="F4" t="str">
            <v>잔           액</v>
          </cell>
        </row>
        <row r="5">
          <cell r="B5">
            <v>210000</v>
          </cell>
          <cell r="C5">
            <v>16780501700</v>
          </cell>
          <cell r="E5">
            <v>230000</v>
          </cell>
          <cell r="F5">
            <v>29115444408</v>
          </cell>
        </row>
        <row r="6">
          <cell r="B6">
            <v>210100</v>
          </cell>
          <cell r="C6">
            <v>4965967810</v>
          </cell>
          <cell r="E6">
            <v>231000</v>
          </cell>
          <cell r="F6">
            <v>1139461640</v>
          </cell>
        </row>
        <row r="7">
          <cell r="B7">
            <v>210200</v>
          </cell>
          <cell r="C7">
            <v>32726390</v>
          </cell>
          <cell r="E7">
            <v>231001</v>
          </cell>
          <cell r="F7">
            <v>0</v>
          </cell>
        </row>
        <row r="8">
          <cell r="B8">
            <v>210300</v>
          </cell>
          <cell r="C8">
            <v>32726390</v>
          </cell>
          <cell r="E8">
            <v>231002</v>
          </cell>
          <cell r="F8">
            <v>0</v>
          </cell>
        </row>
        <row r="9">
          <cell r="B9">
            <v>210400</v>
          </cell>
          <cell r="C9">
            <v>0</v>
          </cell>
          <cell r="E9">
            <v>231003</v>
          </cell>
          <cell r="F9">
            <v>0</v>
          </cell>
        </row>
        <row r="10">
          <cell r="B10">
            <v>210500</v>
          </cell>
          <cell r="C10">
            <v>0</v>
          </cell>
          <cell r="E10">
            <v>231004</v>
          </cell>
          <cell r="F10">
            <v>0</v>
          </cell>
        </row>
        <row r="11">
          <cell r="B11">
            <v>210501</v>
          </cell>
          <cell r="C11">
            <v>0</v>
          </cell>
          <cell r="E11">
            <v>231005</v>
          </cell>
          <cell r="F11">
            <v>0</v>
          </cell>
        </row>
        <row r="12">
          <cell r="B12">
            <v>210502</v>
          </cell>
          <cell r="C12">
            <v>0</v>
          </cell>
          <cell r="E12">
            <v>231006</v>
          </cell>
          <cell r="F12">
            <v>0</v>
          </cell>
        </row>
        <row r="13">
          <cell r="B13">
            <v>210503</v>
          </cell>
          <cell r="C13">
            <v>0</v>
          </cell>
          <cell r="E13">
            <v>231007</v>
          </cell>
          <cell r="F13">
            <v>0</v>
          </cell>
        </row>
        <row r="14">
          <cell r="B14">
            <v>210511</v>
          </cell>
          <cell r="C14">
            <v>0</v>
          </cell>
          <cell r="E14">
            <v>231008</v>
          </cell>
          <cell r="F14">
            <v>0</v>
          </cell>
        </row>
        <row r="15">
          <cell r="B15">
            <v>210600</v>
          </cell>
          <cell r="C15">
            <v>0</v>
          </cell>
          <cell r="E15">
            <v>231010</v>
          </cell>
          <cell r="F15">
            <v>0</v>
          </cell>
        </row>
        <row r="16">
          <cell r="B16">
            <v>210601</v>
          </cell>
          <cell r="C16">
            <v>0</v>
          </cell>
          <cell r="E16">
            <v>231011</v>
          </cell>
          <cell r="F16">
            <v>0</v>
          </cell>
        </row>
        <row r="17">
          <cell r="B17">
            <v>210602</v>
          </cell>
          <cell r="C17">
            <v>0</v>
          </cell>
          <cell r="E17">
            <v>231012</v>
          </cell>
          <cell r="F17">
            <v>0</v>
          </cell>
        </row>
        <row r="18">
          <cell r="B18">
            <v>210611</v>
          </cell>
          <cell r="C18">
            <v>0</v>
          </cell>
          <cell r="E18">
            <v>231013</v>
          </cell>
          <cell r="F18">
            <v>0</v>
          </cell>
        </row>
        <row r="19">
          <cell r="B19">
            <v>210700</v>
          </cell>
          <cell r="C19">
            <v>3803879462</v>
          </cell>
          <cell r="E19">
            <v>231014</v>
          </cell>
          <cell r="F19">
            <v>0</v>
          </cell>
        </row>
        <row r="20">
          <cell r="B20">
            <v>210701</v>
          </cell>
          <cell r="C20">
            <v>0</v>
          </cell>
          <cell r="E20">
            <v>231015</v>
          </cell>
          <cell r="F20">
            <v>0</v>
          </cell>
        </row>
        <row r="21">
          <cell r="B21">
            <v>210702</v>
          </cell>
          <cell r="C21">
            <v>0</v>
          </cell>
          <cell r="E21">
            <v>231016</v>
          </cell>
          <cell r="F21">
            <v>0</v>
          </cell>
        </row>
        <row r="22">
          <cell r="B22">
            <v>210703</v>
          </cell>
          <cell r="C22">
            <v>0</v>
          </cell>
          <cell r="E22">
            <v>231017</v>
          </cell>
          <cell r="F22">
            <v>0</v>
          </cell>
        </row>
        <row r="23">
          <cell r="B23">
            <v>210704</v>
          </cell>
          <cell r="C23">
            <v>0</v>
          </cell>
          <cell r="E23">
            <v>231018</v>
          </cell>
          <cell r="F23">
            <v>0</v>
          </cell>
        </row>
        <row r="24">
          <cell r="B24">
            <v>210705</v>
          </cell>
          <cell r="C24">
            <v>3001617819</v>
          </cell>
          <cell r="E24">
            <v>231021</v>
          </cell>
          <cell r="F24">
            <v>0</v>
          </cell>
        </row>
        <row r="25">
          <cell r="B25">
            <v>210706</v>
          </cell>
          <cell r="C25">
            <v>0</v>
          </cell>
          <cell r="E25">
            <v>231022</v>
          </cell>
          <cell r="F25">
            <v>482741845</v>
          </cell>
        </row>
        <row r="26">
          <cell r="B26">
            <v>210707</v>
          </cell>
          <cell r="C26">
            <v>184652376</v>
          </cell>
          <cell r="E26">
            <v>231023</v>
          </cell>
          <cell r="F26">
            <v>656719795</v>
          </cell>
        </row>
        <row r="27">
          <cell r="B27">
            <v>210708</v>
          </cell>
          <cell r="C27">
            <v>27514360</v>
          </cell>
          <cell r="E27">
            <v>231027</v>
          </cell>
          <cell r="F27">
            <v>0</v>
          </cell>
        </row>
        <row r="28">
          <cell r="B28">
            <v>210709</v>
          </cell>
          <cell r="C28">
            <v>0</v>
          </cell>
          <cell r="E28">
            <v>231028</v>
          </cell>
          <cell r="F28">
            <v>0</v>
          </cell>
        </row>
        <row r="29">
          <cell r="B29">
            <v>210710</v>
          </cell>
          <cell r="C29">
            <v>0</v>
          </cell>
          <cell r="E29">
            <v>231029</v>
          </cell>
          <cell r="F29">
            <v>656719795</v>
          </cell>
        </row>
        <row r="30">
          <cell r="B30">
            <v>210711</v>
          </cell>
          <cell r="C30">
            <v>0</v>
          </cell>
          <cell r="E30">
            <v>231024</v>
          </cell>
          <cell r="F30">
            <v>0</v>
          </cell>
        </row>
        <row r="31">
          <cell r="B31">
            <v>210712</v>
          </cell>
          <cell r="C31">
            <v>0</v>
          </cell>
          <cell r="E31">
            <v>231025</v>
          </cell>
          <cell r="F31">
            <v>0</v>
          </cell>
        </row>
        <row r="32">
          <cell r="B32">
            <v>210730</v>
          </cell>
          <cell r="C32">
            <v>546452507</v>
          </cell>
          <cell r="E32">
            <v>231026</v>
          </cell>
          <cell r="F32">
            <v>0</v>
          </cell>
        </row>
        <row r="33">
          <cell r="B33">
            <v>210732</v>
          </cell>
          <cell r="C33">
            <v>391408290</v>
          </cell>
          <cell r="E33">
            <v>231031</v>
          </cell>
          <cell r="F33">
            <v>0</v>
          </cell>
        </row>
        <row r="34">
          <cell r="B34">
            <v>210733</v>
          </cell>
          <cell r="C34">
            <v>131903400</v>
          </cell>
          <cell r="E34">
            <v>231051</v>
          </cell>
          <cell r="F34">
            <v>0</v>
          </cell>
        </row>
        <row r="35">
          <cell r="B35">
            <v>210734</v>
          </cell>
          <cell r="C35">
            <v>0</v>
          </cell>
          <cell r="E35">
            <v>231100</v>
          </cell>
          <cell r="F35">
            <v>718954929</v>
          </cell>
        </row>
        <row r="36">
          <cell r="B36">
            <v>210735</v>
          </cell>
          <cell r="C36">
            <v>3238427</v>
          </cell>
          <cell r="E36">
            <v>231101</v>
          </cell>
          <cell r="F36">
            <v>0</v>
          </cell>
        </row>
        <row r="37">
          <cell r="B37">
            <v>210736</v>
          </cell>
          <cell r="C37">
            <v>19902390</v>
          </cell>
          <cell r="E37">
            <v>231102</v>
          </cell>
          <cell r="F37">
            <v>0</v>
          </cell>
        </row>
        <row r="38">
          <cell r="B38">
            <v>210731</v>
          </cell>
          <cell r="C38">
            <v>43642400</v>
          </cell>
          <cell r="E38">
            <v>231103</v>
          </cell>
          <cell r="F38">
            <v>0</v>
          </cell>
        </row>
        <row r="39">
          <cell r="B39">
            <v>210800</v>
          </cell>
          <cell r="C39">
            <v>0</v>
          </cell>
          <cell r="E39">
            <v>231104</v>
          </cell>
          <cell r="F39">
            <v>0</v>
          </cell>
        </row>
        <row r="40">
          <cell r="B40">
            <v>210801</v>
          </cell>
          <cell r="C40">
            <v>0</v>
          </cell>
          <cell r="E40">
            <v>231105</v>
          </cell>
          <cell r="F40">
            <v>0</v>
          </cell>
        </row>
        <row r="41">
          <cell r="B41">
            <v>210802</v>
          </cell>
          <cell r="C41">
            <v>0</v>
          </cell>
          <cell r="E41">
            <v>231106</v>
          </cell>
          <cell r="F41">
            <v>0</v>
          </cell>
        </row>
        <row r="42">
          <cell r="B42">
            <v>210803</v>
          </cell>
          <cell r="C42">
            <v>0</v>
          </cell>
          <cell r="E42">
            <v>231107</v>
          </cell>
          <cell r="F42">
            <v>0</v>
          </cell>
        </row>
        <row r="43">
          <cell r="B43">
            <v>210804</v>
          </cell>
          <cell r="C43">
            <v>0</v>
          </cell>
          <cell r="E43">
            <v>231110</v>
          </cell>
          <cell r="F43">
            <v>0</v>
          </cell>
        </row>
        <row r="44">
          <cell r="B44">
            <v>210805</v>
          </cell>
          <cell r="C44">
            <v>0</v>
          </cell>
          <cell r="E44">
            <v>231111</v>
          </cell>
          <cell r="F44">
            <v>0</v>
          </cell>
        </row>
        <row r="45">
          <cell r="B45">
            <v>210806</v>
          </cell>
          <cell r="C45">
            <v>0</v>
          </cell>
          <cell r="E45">
            <v>231112</v>
          </cell>
          <cell r="F45">
            <v>0</v>
          </cell>
        </row>
        <row r="46">
          <cell r="B46">
            <v>210821</v>
          </cell>
          <cell r="C46">
            <v>0</v>
          </cell>
          <cell r="E46">
            <v>231113</v>
          </cell>
          <cell r="F46">
            <v>0</v>
          </cell>
        </row>
        <row r="47">
          <cell r="B47">
            <v>210900</v>
          </cell>
          <cell r="C47">
            <v>424792119</v>
          </cell>
          <cell r="E47">
            <v>231114</v>
          </cell>
          <cell r="F47">
            <v>0</v>
          </cell>
        </row>
        <row r="48">
          <cell r="B48">
            <v>210901</v>
          </cell>
          <cell r="C48">
            <v>424792119</v>
          </cell>
          <cell r="E48">
            <v>231115</v>
          </cell>
          <cell r="F48">
            <v>0</v>
          </cell>
        </row>
        <row r="49">
          <cell r="B49">
            <v>210902</v>
          </cell>
          <cell r="C49">
            <v>0</v>
          </cell>
          <cell r="E49">
            <v>231116</v>
          </cell>
          <cell r="F49">
            <v>0</v>
          </cell>
        </row>
        <row r="50">
          <cell r="B50">
            <v>210903</v>
          </cell>
          <cell r="C50">
            <v>0</v>
          </cell>
          <cell r="E50">
            <v>231117</v>
          </cell>
          <cell r="F50">
            <v>0</v>
          </cell>
        </row>
        <row r="51">
          <cell r="B51">
            <v>210908</v>
          </cell>
          <cell r="C51">
            <v>0</v>
          </cell>
          <cell r="E51">
            <v>231118</v>
          </cell>
          <cell r="F51">
            <v>0</v>
          </cell>
        </row>
        <row r="52">
          <cell r="B52">
            <v>210905</v>
          </cell>
          <cell r="C52">
            <v>0</v>
          </cell>
          <cell r="E52">
            <v>231121</v>
          </cell>
          <cell r="F52">
            <v>0</v>
          </cell>
        </row>
        <row r="53">
          <cell r="B53">
            <v>210909</v>
          </cell>
          <cell r="C53">
            <v>0</v>
          </cell>
          <cell r="E53">
            <v>231122</v>
          </cell>
          <cell r="F53">
            <v>0</v>
          </cell>
        </row>
        <row r="54">
          <cell r="B54">
            <v>210910</v>
          </cell>
          <cell r="C54">
            <v>0</v>
          </cell>
          <cell r="E54">
            <v>231123</v>
          </cell>
          <cell r="F54">
            <v>718954929</v>
          </cell>
        </row>
        <row r="55">
          <cell r="B55">
            <v>210914</v>
          </cell>
          <cell r="C55">
            <v>0</v>
          </cell>
          <cell r="E55">
            <v>231124</v>
          </cell>
          <cell r="F55">
            <v>0</v>
          </cell>
        </row>
        <row r="56">
          <cell r="B56">
            <v>210915</v>
          </cell>
          <cell r="C56">
            <v>0</v>
          </cell>
          <cell r="E56">
            <v>231125</v>
          </cell>
          <cell r="F56">
            <v>718954929</v>
          </cell>
        </row>
        <row r="57">
          <cell r="B57">
            <v>210916</v>
          </cell>
          <cell r="C57">
            <v>0</v>
          </cell>
          <cell r="E57">
            <v>231126</v>
          </cell>
          <cell r="F57">
            <v>0</v>
          </cell>
        </row>
        <row r="58">
          <cell r="B58">
            <v>210920</v>
          </cell>
          <cell r="C58">
            <v>0</v>
          </cell>
          <cell r="E58">
            <v>231131</v>
          </cell>
          <cell r="F58">
            <v>0</v>
          </cell>
        </row>
        <row r="59">
          <cell r="B59">
            <v>210921</v>
          </cell>
          <cell r="C59">
            <v>0</v>
          </cell>
          <cell r="E59">
            <v>232000</v>
          </cell>
          <cell r="F59">
            <v>3361342505</v>
          </cell>
        </row>
        <row r="60">
          <cell r="B60">
            <v>210922</v>
          </cell>
          <cell r="C60">
            <v>0</v>
          </cell>
          <cell r="E60">
            <v>232001</v>
          </cell>
          <cell r="F60">
            <v>3056342505</v>
          </cell>
        </row>
        <row r="61">
          <cell r="B61">
            <v>210923</v>
          </cell>
          <cell r="C61">
            <v>0</v>
          </cell>
          <cell r="E61">
            <v>232002</v>
          </cell>
          <cell r="F61">
            <v>0</v>
          </cell>
        </row>
        <row r="62">
          <cell r="B62">
            <v>210927</v>
          </cell>
          <cell r="C62">
            <v>0</v>
          </cell>
          <cell r="E62">
            <v>232003</v>
          </cell>
          <cell r="F62">
            <v>300000000</v>
          </cell>
        </row>
        <row r="63">
          <cell r="B63">
            <v>210928</v>
          </cell>
          <cell r="C63">
            <v>0</v>
          </cell>
          <cell r="E63">
            <v>232004</v>
          </cell>
          <cell r="F63">
            <v>0</v>
          </cell>
        </row>
        <row r="64">
          <cell r="B64">
            <v>210929</v>
          </cell>
          <cell r="C64">
            <v>0</v>
          </cell>
          <cell r="E64">
            <v>232005</v>
          </cell>
          <cell r="F64">
            <v>0</v>
          </cell>
        </row>
        <row r="65">
          <cell r="B65">
            <v>210930</v>
          </cell>
          <cell r="C65">
            <v>0</v>
          </cell>
          <cell r="E65">
            <v>232021</v>
          </cell>
          <cell r="F65">
            <v>5000000</v>
          </cell>
        </row>
        <row r="66">
          <cell r="B66">
            <v>210931</v>
          </cell>
          <cell r="C66">
            <v>0</v>
          </cell>
          <cell r="E66">
            <v>232100</v>
          </cell>
          <cell r="F66">
            <v>0</v>
          </cell>
        </row>
        <row r="67">
          <cell r="B67">
            <v>210936</v>
          </cell>
          <cell r="C67">
            <v>0</v>
          </cell>
          <cell r="E67">
            <v>232101</v>
          </cell>
          <cell r="F67">
            <v>0</v>
          </cell>
        </row>
        <row r="68">
          <cell r="B68">
            <v>210937</v>
          </cell>
          <cell r="C68">
            <v>0</v>
          </cell>
          <cell r="E68">
            <v>232102</v>
          </cell>
          <cell r="F68">
            <v>0</v>
          </cell>
        </row>
        <row r="69">
          <cell r="B69">
            <v>210938</v>
          </cell>
          <cell r="C69">
            <v>0</v>
          </cell>
          <cell r="E69">
            <v>232103</v>
          </cell>
          <cell r="F69">
            <v>0</v>
          </cell>
        </row>
        <row r="70">
          <cell r="B70">
            <v>210940</v>
          </cell>
          <cell r="C70">
            <v>0</v>
          </cell>
          <cell r="E70">
            <v>232200</v>
          </cell>
          <cell r="F70">
            <v>36670000</v>
          </cell>
        </row>
        <row r="71">
          <cell r="B71">
            <v>210941</v>
          </cell>
          <cell r="C71">
            <v>0</v>
          </cell>
          <cell r="E71">
            <v>232201</v>
          </cell>
          <cell r="F71">
            <v>36670000</v>
          </cell>
        </row>
        <row r="72">
          <cell r="B72">
            <v>210942</v>
          </cell>
          <cell r="C72">
            <v>0</v>
          </cell>
          <cell r="E72">
            <v>232211</v>
          </cell>
          <cell r="F72">
            <v>0</v>
          </cell>
        </row>
        <row r="73">
          <cell r="B73">
            <v>210943</v>
          </cell>
          <cell r="C73">
            <v>0</v>
          </cell>
          <cell r="E73">
            <v>232212</v>
          </cell>
          <cell r="F73">
            <v>0</v>
          </cell>
        </row>
        <row r="74">
          <cell r="B74">
            <v>210944</v>
          </cell>
          <cell r="C74">
            <v>0</v>
          </cell>
          <cell r="E74">
            <v>232213</v>
          </cell>
          <cell r="F74">
            <v>0</v>
          </cell>
        </row>
        <row r="75">
          <cell r="B75">
            <v>210945</v>
          </cell>
          <cell r="C75">
            <v>0</v>
          </cell>
          <cell r="E75">
            <v>232300</v>
          </cell>
          <cell r="F75">
            <v>0</v>
          </cell>
        </row>
        <row r="76">
          <cell r="B76">
            <v>210946</v>
          </cell>
          <cell r="C76">
            <v>0</v>
          </cell>
          <cell r="E76">
            <v>232301</v>
          </cell>
          <cell r="F76">
            <v>0</v>
          </cell>
        </row>
        <row r="77">
          <cell r="B77">
            <v>210949</v>
          </cell>
          <cell r="C77">
            <v>0</v>
          </cell>
          <cell r="E77">
            <v>232302</v>
          </cell>
          <cell r="F77">
            <v>0</v>
          </cell>
        </row>
        <row r="78">
          <cell r="B78">
            <v>210950</v>
          </cell>
          <cell r="C78">
            <v>0</v>
          </cell>
          <cell r="E78">
            <v>232311</v>
          </cell>
          <cell r="F78">
            <v>0</v>
          </cell>
        </row>
        <row r="79">
          <cell r="B79">
            <v>210951</v>
          </cell>
          <cell r="C79">
            <v>0</v>
          </cell>
          <cell r="E79">
            <v>232500</v>
          </cell>
          <cell r="F79">
            <v>467846033</v>
          </cell>
        </row>
        <row r="80">
          <cell r="B80">
            <v>210961</v>
          </cell>
          <cell r="C80">
            <v>0</v>
          </cell>
          <cell r="E80">
            <v>232501</v>
          </cell>
          <cell r="F80">
            <v>26532178</v>
          </cell>
        </row>
        <row r="81">
          <cell r="B81">
            <v>210962</v>
          </cell>
          <cell r="C81">
            <v>0</v>
          </cell>
          <cell r="E81">
            <v>232502</v>
          </cell>
          <cell r="F81">
            <v>268264374</v>
          </cell>
        </row>
        <row r="82">
          <cell r="B82">
            <v>210963</v>
          </cell>
          <cell r="C82">
            <v>0</v>
          </cell>
          <cell r="E82">
            <v>232503</v>
          </cell>
          <cell r="F82">
            <v>0</v>
          </cell>
        </row>
        <row r="83">
          <cell r="B83">
            <v>210964</v>
          </cell>
          <cell r="C83">
            <v>0</v>
          </cell>
          <cell r="E83">
            <v>232504</v>
          </cell>
          <cell r="F83">
            <v>0</v>
          </cell>
        </row>
        <row r="84">
          <cell r="B84">
            <v>210965</v>
          </cell>
          <cell r="C84">
            <v>0</v>
          </cell>
          <cell r="E84">
            <v>232505</v>
          </cell>
          <cell r="F84">
            <v>0</v>
          </cell>
        </row>
        <row r="85">
          <cell r="B85">
            <v>211000</v>
          </cell>
          <cell r="C85">
            <v>0</v>
          </cell>
          <cell r="E85">
            <v>232506</v>
          </cell>
          <cell r="F85">
            <v>0</v>
          </cell>
        </row>
        <row r="86">
          <cell r="B86">
            <v>211001</v>
          </cell>
          <cell r="C86">
            <v>0</v>
          </cell>
          <cell r="E86">
            <v>232507</v>
          </cell>
          <cell r="F86">
            <v>172808006</v>
          </cell>
        </row>
        <row r="87">
          <cell r="B87">
            <v>211002</v>
          </cell>
          <cell r="C87">
            <v>0</v>
          </cell>
          <cell r="E87">
            <v>232508</v>
          </cell>
          <cell r="F87">
            <v>0</v>
          </cell>
        </row>
        <row r="88">
          <cell r="B88">
            <v>211003</v>
          </cell>
          <cell r="C88">
            <v>0</v>
          </cell>
          <cell r="E88">
            <v>232509</v>
          </cell>
          <cell r="F88">
            <v>0</v>
          </cell>
        </row>
        <row r="89">
          <cell r="B89">
            <v>211100</v>
          </cell>
          <cell r="C89">
            <v>423876137</v>
          </cell>
          <cell r="E89">
            <v>232510</v>
          </cell>
          <cell r="F89">
            <v>81819</v>
          </cell>
        </row>
        <row r="90">
          <cell r="B90">
            <v>211101</v>
          </cell>
          <cell r="C90">
            <v>66465505</v>
          </cell>
          <cell r="E90">
            <v>232511</v>
          </cell>
          <cell r="F90">
            <v>0</v>
          </cell>
        </row>
        <row r="91">
          <cell r="B91">
            <v>211102</v>
          </cell>
          <cell r="C91">
            <v>224421921</v>
          </cell>
          <cell r="E91">
            <v>232512</v>
          </cell>
          <cell r="F91">
            <v>35567</v>
          </cell>
        </row>
        <row r="92">
          <cell r="B92">
            <v>211103</v>
          </cell>
          <cell r="C92">
            <v>0</v>
          </cell>
          <cell r="E92">
            <v>232531</v>
          </cell>
          <cell r="F92">
            <v>124089</v>
          </cell>
        </row>
        <row r="93">
          <cell r="B93">
            <v>211104</v>
          </cell>
          <cell r="C93">
            <v>7236161</v>
          </cell>
          <cell r="E93">
            <v>233000</v>
          </cell>
          <cell r="F93">
            <v>21100000000</v>
          </cell>
        </row>
        <row r="94">
          <cell r="B94">
            <v>211105</v>
          </cell>
          <cell r="C94">
            <v>0</v>
          </cell>
          <cell r="E94">
            <v>233001</v>
          </cell>
          <cell r="F94">
            <v>0</v>
          </cell>
        </row>
        <row r="95">
          <cell r="B95">
            <v>211106</v>
          </cell>
          <cell r="C95">
            <v>15559114</v>
          </cell>
          <cell r="E95">
            <v>233002</v>
          </cell>
          <cell r="F95">
            <v>0</v>
          </cell>
        </row>
        <row r="96">
          <cell r="B96">
            <v>211107</v>
          </cell>
          <cell r="C96">
            <v>110003637</v>
          </cell>
          <cell r="E96">
            <v>233003</v>
          </cell>
          <cell r="F96">
            <v>0</v>
          </cell>
        </row>
        <row r="97">
          <cell r="B97">
            <v>211108</v>
          </cell>
          <cell r="C97">
            <v>0</v>
          </cell>
          <cell r="E97">
            <v>233004</v>
          </cell>
          <cell r="F97">
            <v>0</v>
          </cell>
        </row>
        <row r="98">
          <cell r="B98">
            <v>211109</v>
          </cell>
          <cell r="C98">
            <v>0</v>
          </cell>
          <cell r="E98">
            <v>233010</v>
          </cell>
          <cell r="F98">
            <v>0</v>
          </cell>
        </row>
        <row r="99">
          <cell r="B99">
            <v>211110</v>
          </cell>
          <cell r="C99">
            <v>0</v>
          </cell>
          <cell r="E99">
            <v>233011</v>
          </cell>
          <cell r="F99">
            <v>0</v>
          </cell>
        </row>
        <row r="100">
          <cell r="B100">
            <v>211111</v>
          </cell>
          <cell r="C100">
            <v>0</v>
          </cell>
          <cell r="E100">
            <v>233043</v>
          </cell>
          <cell r="F100">
            <v>0</v>
          </cell>
        </row>
        <row r="101">
          <cell r="B101">
            <v>211112</v>
          </cell>
          <cell r="C101">
            <v>189799</v>
          </cell>
          <cell r="E101">
            <v>233044</v>
          </cell>
          <cell r="F101">
            <v>0</v>
          </cell>
        </row>
        <row r="102">
          <cell r="B102">
            <v>211131</v>
          </cell>
          <cell r="C102">
            <v>0</v>
          </cell>
          <cell r="E102">
            <v>233045</v>
          </cell>
          <cell r="F102">
            <v>0</v>
          </cell>
        </row>
        <row r="103">
          <cell r="B103">
            <v>211200</v>
          </cell>
          <cell r="C103">
            <v>0</v>
          </cell>
          <cell r="E103">
            <v>233046</v>
          </cell>
          <cell r="F103">
            <v>0</v>
          </cell>
        </row>
        <row r="104">
          <cell r="B104">
            <v>211201</v>
          </cell>
          <cell r="C104">
            <v>0</v>
          </cell>
          <cell r="E104">
            <v>233047</v>
          </cell>
          <cell r="F104">
            <v>0</v>
          </cell>
        </row>
        <row r="105">
          <cell r="B105">
            <v>211202</v>
          </cell>
          <cell r="C105">
            <v>0</v>
          </cell>
          <cell r="E105">
            <v>233012</v>
          </cell>
          <cell r="F105">
            <v>9300000000</v>
          </cell>
        </row>
        <row r="106">
          <cell r="B106">
            <v>211300</v>
          </cell>
          <cell r="C106">
            <v>152848513</v>
          </cell>
          <cell r="E106">
            <v>233013</v>
          </cell>
          <cell r="F106">
            <v>0</v>
          </cell>
        </row>
        <row r="107">
          <cell r="B107">
            <v>211301</v>
          </cell>
          <cell r="C107">
            <v>152848513</v>
          </cell>
          <cell r="E107">
            <v>233015</v>
          </cell>
          <cell r="F107">
            <v>0</v>
          </cell>
        </row>
        <row r="108">
          <cell r="B108">
            <v>211302</v>
          </cell>
          <cell r="C108">
            <v>131058228</v>
          </cell>
          <cell r="E108">
            <v>233016</v>
          </cell>
          <cell r="F108">
            <v>0</v>
          </cell>
        </row>
        <row r="109">
          <cell r="B109">
            <v>211303</v>
          </cell>
          <cell r="C109">
            <v>0</v>
          </cell>
          <cell r="E109">
            <v>233018</v>
          </cell>
          <cell r="F109">
            <v>0</v>
          </cell>
        </row>
        <row r="110">
          <cell r="B110">
            <v>211304</v>
          </cell>
          <cell r="C110">
            <v>0</v>
          </cell>
          <cell r="E110">
            <v>233019</v>
          </cell>
          <cell r="F110">
            <v>0</v>
          </cell>
        </row>
        <row r="111">
          <cell r="B111">
            <v>211305</v>
          </cell>
          <cell r="C111">
            <v>0</v>
          </cell>
          <cell r="E111">
            <v>233020</v>
          </cell>
          <cell r="F111">
            <v>0</v>
          </cell>
        </row>
        <row r="112">
          <cell r="B112">
            <v>211306</v>
          </cell>
          <cell r="C112">
            <v>0</v>
          </cell>
          <cell r="E112">
            <v>233021</v>
          </cell>
          <cell r="F112">
            <v>0</v>
          </cell>
        </row>
        <row r="113">
          <cell r="B113">
            <v>211307</v>
          </cell>
          <cell r="C113">
            <v>0</v>
          </cell>
          <cell r="E113">
            <v>233023</v>
          </cell>
          <cell r="F113">
            <v>0</v>
          </cell>
        </row>
        <row r="114">
          <cell r="B114">
            <v>211308</v>
          </cell>
          <cell r="C114">
            <v>0</v>
          </cell>
          <cell r="E114">
            <v>233024</v>
          </cell>
          <cell r="F114">
            <v>0</v>
          </cell>
        </row>
        <row r="115">
          <cell r="B115">
            <v>211309</v>
          </cell>
          <cell r="C115">
            <v>0</v>
          </cell>
          <cell r="E115">
            <v>233025</v>
          </cell>
          <cell r="F115">
            <v>0</v>
          </cell>
        </row>
        <row r="116">
          <cell r="B116">
            <v>211310</v>
          </cell>
          <cell r="C116">
            <v>0</v>
          </cell>
          <cell r="E116">
            <v>233026</v>
          </cell>
          <cell r="F116">
            <v>0</v>
          </cell>
        </row>
        <row r="117">
          <cell r="B117">
            <v>211311</v>
          </cell>
          <cell r="C117">
            <v>0</v>
          </cell>
          <cell r="E117">
            <v>233028</v>
          </cell>
          <cell r="F117">
            <v>0</v>
          </cell>
        </row>
        <row r="118">
          <cell r="B118">
            <v>211312</v>
          </cell>
          <cell r="C118">
            <v>0</v>
          </cell>
          <cell r="E118">
            <v>233029</v>
          </cell>
          <cell r="F118">
            <v>0</v>
          </cell>
        </row>
        <row r="119">
          <cell r="B119">
            <v>211313</v>
          </cell>
          <cell r="C119">
            <v>0</v>
          </cell>
          <cell r="E119">
            <v>233030</v>
          </cell>
          <cell r="F119">
            <v>0</v>
          </cell>
        </row>
        <row r="120">
          <cell r="B120">
            <v>211321</v>
          </cell>
          <cell r="C120">
            <v>21790285</v>
          </cell>
          <cell r="E120">
            <v>233031</v>
          </cell>
          <cell r="F120">
            <v>0</v>
          </cell>
        </row>
        <row r="121">
          <cell r="B121">
            <v>211331</v>
          </cell>
          <cell r="C121">
            <v>0</v>
          </cell>
          <cell r="E121">
            <v>233033</v>
          </cell>
          <cell r="F121">
            <v>0</v>
          </cell>
        </row>
        <row r="122">
          <cell r="B122">
            <v>211400</v>
          </cell>
          <cell r="C122">
            <v>0</v>
          </cell>
          <cell r="E122">
            <v>233034</v>
          </cell>
          <cell r="F122">
            <v>0</v>
          </cell>
        </row>
        <row r="123">
          <cell r="B123">
            <v>211401</v>
          </cell>
          <cell r="C123">
            <v>0</v>
          </cell>
          <cell r="E123">
            <v>233035</v>
          </cell>
          <cell r="F123">
            <v>0</v>
          </cell>
        </row>
        <row r="124">
          <cell r="B124">
            <v>211402</v>
          </cell>
          <cell r="C124">
            <v>0</v>
          </cell>
          <cell r="E124">
            <v>233036</v>
          </cell>
          <cell r="F124">
            <v>0</v>
          </cell>
        </row>
        <row r="125">
          <cell r="B125">
            <v>211403</v>
          </cell>
          <cell r="C125">
            <v>0</v>
          </cell>
          <cell r="E125">
            <v>233038</v>
          </cell>
          <cell r="F125">
            <v>0</v>
          </cell>
        </row>
        <row r="126">
          <cell r="B126">
            <v>211411</v>
          </cell>
          <cell r="C126">
            <v>0</v>
          </cell>
          <cell r="E126">
            <v>233039</v>
          </cell>
          <cell r="F126">
            <v>0</v>
          </cell>
        </row>
        <row r="127">
          <cell r="B127">
            <v>211500</v>
          </cell>
          <cell r="C127">
            <v>44764129</v>
          </cell>
          <cell r="E127">
            <v>233040</v>
          </cell>
          <cell r="F127">
            <v>0</v>
          </cell>
        </row>
        <row r="128">
          <cell r="B128">
            <v>211501</v>
          </cell>
          <cell r="C128">
            <v>5129</v>
          </cell>
          <cell r="E128">
            <v>233041</v>
          </cell>
          <cell r="F128">
            <v>0</v>
          </cell>
        </row>
        <row r="129">
          <cell r="B129">
            <v>211515</v>
          </cell>
          <cell r="C129">
            <v>0</v>
          </cell>
          <cell r="E129">
            <v>233042</v>
          </cell>
          <cell r="F129">
            <v>0</v>
          </cell>
        </row>
        <row r="130">
          <cell r="B130">
            <v>211516</v>
          </cell>
          <cell r="C130">
            <v>5129</v>
          </cell>
          <cell r="E130">
            <v>233048</v>
          </cell>
          <cell r="F130">
            <v>0</v>
          </cell>
        </row>
        <row r="131">
          <cell r="B131">
            <v>211502</v>
          </cell>
          <cell r="C131">
            <v>0</v>
          </cell>
          <cell r="E131">
            <v>233050</v>
          </cell>
          <cell r="F131">
            <v>0</v>
          </cell>
        </row>
        <row r="132">
          <cell r="B132">
            <v>211509</v>
          </cell>
          <cell r="C132">
            <v>0</v>
          </cell>
          <cell r="E132">
            <v>233051</v>
          </cell>
          <cell r="F132">
            <v>0</v>
          </cell>
        </row>
        <row r="133">
          <cell r="B133">
            <v>211510</v>
          </cell>
          <cell r="C133">
            <v>0</v>
          </cell>
          <cell r="E133">
            <v>233052</v>
          </cell>
          <cell r="F133">
            <v>0</v>
          </cell>
        </row>
        <row r="134">
          <cell r="B134">
            <v>211503</v>
          </cell>
          <cell r="C134">
            <v>0</v>
          </cell>
          <cell r="E134">
            <v>233053</v>
          </cell>
          <cell r="F134">
            <v>0</v>
          </cell>
        </row>
        <row r="135">
          <cell r="B135">
            <v>211504</v>
          </cell>
          <cell r="C135">
            <v>0</v>
          </cell>
          <cell r="E135">
            <v>233054</v>
          </cell>
          <cell r="F135">
            <v>0</v>
          </cell>
        </row>
        <row r="136">
          <cell r="B136">
            <v>211505</v>
          </cell>
          <cell r="C136">
            <v>0</v>
          </cell>
          <cell r="E136">
            <v>233055</v>
          </cell>
          <cell r="F136">
            <v>0</v>
          </cell>
        </row>
        <row r="137">
          <cell r="B137">
            <v>211506</v>
          </cell>
          <cell r="C137">
            <v>0</v>
          </cell>
          <cell r="E137">
            <v>233056</v>
          </cell>
          <cell r="F137">
            <v>0</v>
          </cell>
        </row>
        <row r="138">
          <cell r="B138">
            <v>211507</v>
          </cell>
          <cell r="C138">
            <v>0</v>
          </cell>
          <cell r="E138">
            <v>233060</v>
          </cell>
          <cell r="F138">
            <v>3300000000</v>
          </cell>
        </row>
        <row r="139">
          <cell r="B139">
            <v>211508</v>
          </cell>
          <cell r="C139">
            <v>0</v>
          </cell>
          <cell r="E139">
            <v>233061</v>
          </cell>
          <cell r="F139">
            <v>0</v>
          </cell>
        </row>
        <row r="140">
          <cell r="B140">
            <v>211511</v>
          </cell>
          <cell r="C140">
            <v>0</v>
          </cell>
          <cell r="E140">
            <v>233062</v>
          </cell>
          <cell r="F140">
            <v>3300000000</v>
          </cell>
        </row>
        <row r="141">
          <cell r="B141">
            <v>211512</v>
          </cell>
          <cell r="C141">
            <v>0</v>
          </cell>
          <cell r="E141">
            <v>233063</v>
          </cell>
          <cell r="F141">
            <v>0</v>
          </cell>
        </row>
        <row r="142">
          <cell r="B142">
            <v>211513</v>
          </cell>
          <cell r="C142">
            <v>0</v>
          </cell>
          <cell r="E142">
            <v>233064</v>
          </cell>
          <cell r="F142">
            <v>0</v>
          </cell>
        </row>
        <row r="143">
          <cell r="B143">
            <v>211514</v>
          </cell>
          <cell r="C143">
            <v>0</v>
          </cell>
          <cell r="E143">
            <v>233065</v>
          </cell>
          <cell r="F143">
            <v>0</v>
          </cell>
        </row>
        <row r="144">
          <cell r="B144">
            <v>211517</v>
          </cell>
          <cell r="C144">
            <v>0</v>
          </cell>
          <cell r="E144">
            <v>233066</v>
          </cell>
          <cell r="F144">
            <v>0</v>
          </cell>
        </row>
        <row r="145">
          <cell r="B145">
            <v>211518</v>
          </cell>
          <cell r="C145">
            <v>0</v>
          </cell>
          <cell r="E145">
            <v>233067</v>
          </cell>
          <cell r="F145">
            <v>0</v>
          </cell>
        </row>
        <row r="146">
          <cell r="B146">
            <v>211521</v>
          </cell>
          <cell r="C146">
            <v>44759000</v>
          </cell>
          <cell r="E146">
            <v>233068</v>
          </cell>
          <cell r="F146">
            <v>0</v>
          </cell>
        </row>
        <row r="147">
          <cell r="B147">
            <v>211600</v>
          </cell>
          <cell r="C147">
            <v>80870020</v>
          </cell>
          <cell r="E147">
            <v>233069</v>
          </cell>
          <cell r="F147">
            <v>0</v>
          </cell>
        </row>
        <row r="148">
          <cell r="B148">
            <v>211601</v>
          </cell>
          <cell r="C148">
            <v>125532</v>
          </cell>
          <cell r="E148">
            <v>233070</v>
          </cell>
          <cell r="F148">
            <v>0</v>
          </cell>
        </row>
        <row r="149">
          <cell r="B149">
            <v>211602</v>
          </cell>
          <cell r="C149">
            <v>0</v>
          </cell>
          <cell r="E149">
            <v>233071</v>
          </cell>
          <cell r="F149">
            <v>0</v>
          </cell>
        </row>
        <row r="150">
          <cell r="B150">
            <v>211603</v>
          </cell>
          <cell r="C150">
            <v>0</v>
          </cell>
          <cell r="E150">
            <v>233072</v>
          </cell>
          <cell r="F150">
            <v>0</v>
          </cell>
        </row>
        <row r="151">
          <cell r="B151">
            <v>211604</v>
          </cell>
          <cell r="C151">
            <v>0</v>
          </cell>
          <cell r="E151">
            <v>233073</v>
          </cell>
          <cell r="F151">
            <v>0</v>
          </cell>
        </row>
        <row r="152">
          <cell r="B152">
            <v>211605</v>
          </cell>
          <cell r="C152">
            <v>0</v>
          </cell>
          <cell r="E152">
            <v>233074</v>
          </cell>
          <cell r="F152">
            <v>0</v>
          </cell>
        </row>
        <row r="153">
          <cell r="B153">
            <v>211606</v>
          </cell>
          <cell r="C153">
            <v>0</v>
          </cell>
          <cell r="E153">
            <v>233076</v>
          </cell>
          <cell r="F153">
            <v>0</v>
          </cell>
        </row>
        <row r="154">
          <cell r="B154">
            <v>211607</v>
          </cell>
          <cell r="C154">
            <v>0</v>
          </cell>
          <cell r="E154">
            <v>233077</v>
          </cell>
          <cell r="F154">
            <v>0</v>
          </cell>
        </row>
        <row r="155">
          <cell r="B155">
            <v>211608</v>
          </cell>
          <cell r="C155">
            <v>0</v>
          </cell>
          <cell r="E155">
            <v>233078</v>
          </cell>
          <cell r="F155">
            <v>0</v>
          </cell>
        </row>
        <row r="156">
          <cell r="B156">
            <v>211609</v>
          </cell>
          <cell r="C156">
            <v>0</v>
          </cell>
          <cell r="E156">
            <v>233079</v>
          </cell>
          <cell r="F156">
            <v>0</v>
          </cell>
        </row>
        <row r="157">
          <cell r="B157">
            <v>211610</v>
          </cell>
          <cell r="C157">
            <v>0</v>
          </cell>
          <cell r="E157">
            <v>233080</v>
          </cell>
          <cell r="F157">
            <v>0</v>
          </cell>
        </row>
        <row r="158">
          <cell r="B158">
            <v>211611</v>
          </cell>
          <cell r="C158">
            <v>0</v>
          </cell>
          <cell r="E158">
            <v>233081</v>
          </cell>
          <cell r="F158">
            <v>0</v>
          </cell>
        </row>
        <row r="159">
          <cell r="B159">
            <v>211612</v>
          </cell>
          <cell r="C159">
            <v>0</v>
          </cell>
          <cell r="E159">
            <v>233084</v>
          </cell>
          <cell r="F159">
            <v>0</v>
          </cell>
        </row>
        <row r="160">
          <cell r="B160">
            <v>211613</v>
          </cell>
          <cell r="C160">
            <v>0</v>
          </cell>
          <cell r="E160">
            <v>233085</v>
          </cell>
          <cell r="F160">
            <v>0</v>
          </cell>
        </row>
        <row r="161">
          <cell r="B161">
            <v>211614</v>
          </cell>
          <cell r="C161">
            <v>0</v>
          </cell>
          <cell r="E161">
            <v>233086</v>
          </cell>
          <cell r="F161">
            <v>0</v>
          </cell>
        </row>
        <row r="162">
          <cell r="B162">
            <v>211615</v>
          </cell>
          <cell r="C162">
            <v>0</v>
          </cell>
          <cell r="E162">
            <v>233087</v>
          </cell>
          <cell r="F162">
            <v>0</v>
          </cell>
        </row>
        <row r="163">
          <cell r="B163">
            <v>211631</v>
          </cell>
          <cell r="C163">
            <v>80744488</v>
          </cell>
          <cell r="E163">
            <v>233088</v>
          </cell>
          <cell r="F163">
            <v>0</v>
          </cell>
        </row>
        <row r="164">
          <cell r="B164">
            <v>211700</v>
          </cell>
          <cell r="C164">
            <v>0</v>
          </cell>
          <cell r="E164">
            <v>233089</v>
          </cell>
          <cell r="F164">
            <v>0</v>
          </cell>
        </row>
        <row r="165">
          <cell r="B165">
            <v>211701</v>
          </cell>
          <cell r="C165">
            <v>0</v>
          </cell>
          <cell r="E165">
            <v>233090</v>
          </cell>
          <cell r="F165">
            <v>0</v>
          </cell>
        </row>
        <row r="166">
          <cell r="B166">
            <v>211702</v>
          </cell>
          <cell r="C166">
            <v>0</v>
          </cell>
          <cell r="E166">
            <v>233091</v>
          </cell>
          <cell r="F166">
            <v>8500000000</v>
          </cell>
        </row>
        <row r="167">
          <cell r="B167">
            <v>211703</v>
          </cell>
          <cell r="C167">
            <v>0</v>
          </cell>
          <cell r="E167">
            <v>233092</v>
          </cell>
          <cell r="F167">
            <v>8500000000</v>
          </cell>
        </row>
        <row r="168">
          <cell r="B168">
            <v>211704</v>
          </cell>
          <cell r="C168">
            <v>0</v>
          </cell>
          <cell r="E168">
            <v>233093</v>
          </cell>
          <cell r="F168">
            <v>0</v>
          </cell>
        </row>
        <row r="169">
          <cell r="B169">
            <v>211705</v>
          </cell>
          <cell r="C169">
            <v>0</v>
          </cell>
          <cell r="E169">
            <v>233094</v>
          </cell>
          <cell r="F169">
            <v>0</v>
          </cell>
        </row>
        <row r="170">
          <cell r="B170">
            <v>211711</v>
          </cell>
          <cell r="C170">
            <v>0</v>
          </cell>
          <cell r="E170">
            <v>233096</v>
          </cell>
          <cell r="F170">
            <v>0</v>
          </cell>
        </row>
        <row r="171">
          <cell r="B171">
            <v>211712</v>
          </cell>
          <cell r="C171">
            <v>0</v>
          </cell>
          <cell r="E171">
            <v>233097</v>
          </cell>
          <cell r="F171">
            <v>0</v>
          </cell>
        </row>
        <row r="172">
          <cell r="B172">
            <v>211713</v>
          </cell>
          <cell r="C172">
            <v>0</v>
          </cell>
          <cell r="E172">
            <v>233098</v>
          </cell>
          <cell r="F172">
            <v>0</v>
          </cell>
        </row>
        <row r="173">
          <cell r="B173">
            <v>211721</v>
          </cell>
          <cell r="C173">
            <v>0</v>
          </cell>
          <cell r="E173">
            <v>233300</v>
          </cell>
          <cell r="F173">
            <v>309676414</v>
          </cell>
        </row>
        <row r="174">
          <cell r="B174">
            <v>211731</v>
          </cell>
          <cell r="C174">
            <v>0</v>
          </cell>
          <cell r="E174">
            <v>233301</v>
          </cell>
          <cell r="F174">
            <v>309676114</v>
          </cell>
        </row>
        <row r="175">
          <cell r="B175">
            <v>211800</v>
          </cell>
          <cell r="C175">
            <v>0</v>
          </cell>
          <cell r="E175">
            <v>233302</v>
          </cell>
          <cell r="F175">
            <v>270635800</v>
          </cell>
        </row>
        <row r="176">
          <cell r="B176">
            <v>211801</v>
          </cell>
          <cell r="C176">
            <v>0</v>
          </cell>
          <cell r="E176">
            <v>233303</v>
          </cell>
          <cell r="F176">
            <v>0</v>
          </cell>
        </row>
        <row r="177">
          <cell r="B177">
            <v>211802</v>
          </cell>
          <cell r="C177">
            <v>0</v>
          </cell>
          <cell r="E177">
            <v>233304</v>
          </cell>
          <cell r="F177">
            <v>0</v>
          </cell>
        </row>
        <row r="178">
          <cell r="B178">
            <v>211900</v>
          </cell>
          <cell r="C178">
            <v>0</v>
          </cell>
          <cell r="E178">
            <v>233305</v>
          </cell>
          <cell r="F178">
            <v>0</v>
          </cell>
        </row>
        <row r="179">
          <cell r="B179">
            <v>211901</v>
          </cell>
          <cell r="C179">
            <v>0</v>
          </cell>
          <cell r="E179">
            <v>233306</v>
          </cell>
          <cell r="F179">
            <v>0</v>
          </cell>
        </row>
        <row r="180">
          <cell r="B180">
            <v>211902</v>
          </cell>
          <cell r="C180">
            <v>0</v>
          </cell>
          <cell r="E180">
            <v>233307</v>
          </cell>
          <cell r="F180">
            <v>0</v>
          </cell>
        </row>
        <row r="181">
          <cell r="B181">
            <v>211903</v>
          </cell>
          <cell r="C181">
            <v>0</v>
          </cell>
          <cell r="E181">
            <v>233308</v>
          </cell>
          <cell r="F181">
            <v>0</v>
          </cell>
        </row>
        <row r="182">
          <cell r="B182">
            <v>211911</v>
          </cell>
          <cell r="C182">
            <v>0</v>
          </cell>
          <cell r="E182">
            <v>233309</v>
          </cell>
          <cell r="F182">
            <v>0</v>
          </cell>
        </row>
        <row r="183">
          <cell r="B183">
            <v>212800</v>
          </cell>
          <cell r="C183">
            <v>0</v>
          </cell>
          <cell r="E183">
            <v>233310</v>
          </cell>
          <cell r="F183">
            <v>0</v>
          </cell>
        </row>
        <row r="184">
          <cell r="B184">
            <v>212900</v>
          </cell>
          <cell r="C184">
            <v>2211040</v>
          </cell>
          <cell r="E184">
            <v>233311</v>
          </cell>
          <cell r="F184">
            <v>0</v>
          </cell>
        </row>
        <row r="185">
          <cell r="B185">
            <v>212901</v>
          </cell>
          <cell r="C185">
            <v>1152540</v>
          </cell>
          <cell r="E185">
            <v>233312</v>
          </cell>
          <cell r="F185">
            <v>0</v>
          </cell>
        </row>
        <row r="186">
          <cell r="B186">
            <v>212902</v>
          </cell>
          <cell r="C186">
            <v>1058500</v>
          </cell>
          <cell r="E186">
            <v>233321</v>
          </cell>
          <cell r="F186">
            <v>39040314</v>
          </cell>
        </row>
        <row r="187">
          <cell r="B187">
            <v>212940</v>
          </cell>
          <cell r="C187">
            <v>0</v>
          </cell>
          <cell r="E187">
            <v>233331</v>
          </cell>
          <cell r="F187">
            <v>300</v>
          </cell>
        </row>
        <row r="188">
          <cell r="B188">
            <v>213000</v>
          </cell>
          <cell r="C188">
            <v>2098292168</v>
          </cell>
          <cell r="E188">
            <v>233400</v>
          </cell>
          <cell r="F188">
            <v>0</v>
          </cell>
        </row>
        <row r="189">
          <cell r="B189">
            <v>213100</v>
          </cell>
          <cell r="C189">
            <v>1981373814</v>
          </cell>
          <cell r="E189">
            <v>233401</v>
          </cell>
          <cell r="F189">
            <v>0</v>
          </cell>
        </row>
        <row r="190">
          <cell r="B190">
            <v>213200</v>
          </cell>
          <cell r="C190">
            <v>0</v>
          </cell>
          <cell r="E190">
            <v>233411</v>
          </cell>
          <cell r="F190">
            <v>0</v>
          </cell>
        </row>
        <row r="191">
          <cell r="B191">
            <v>213201</v>
          </cell>
          <cell r="C191">
            <v>0</v>
          </cell>
          <cell r="E191">
            <v>233421</v>
          </cell>
          <cell r="F191">
            <v>0</v>
          </cell>
        </row>
        <row r="192">
          <cell r="B192">
            <v>213202</v>
          </cell>
          <cell r="C192">
            <v>0</v>
          </cell>
          <cell r="E192">
            <v>233500</v>
          </cell>
          <cell r="F192">
            <v>1453295232</v>
          </cell>
        </row>
        <row r="193">
          <cell r="B193">
            <v>213203</v>
          </cell>
          <cell r="C193">
            <v>0</v>
          </cell>
          <cell r="E193">
            <v>233501</v>
          </cell>
          <cell r="F193">
            <v>2791047</v>
          </cell>
        </row>
        <row r="194">
          <cell r="B194">
            <v>213204</v>
          </cell>
          <cell r="C194">
            <v>0</v>
          </cell>
          <cell r="E194">
            <v>233502</v>
          </cell>
          <cell r="F194">
            <v>2791047</v>
          </cell>
        </row>
        <row r="195">
          <cell r="B195">
            <v>213205</v>
          </cell>
          <cell r="C195">
            <v>0</v>
          </cell>
          <cell r="E195">
            <v>233505</v>
          </cell>
          <cell r="F195">
            <v>0</v>
          </cell>
        </row>
        <row r="196">
          <cell r="B196">
            <v>213206</v>
          </cell>
          <cell r="C196">
            <v>0</v>
          </cell>
          <cell r="E196">
            <v>233513</v>
          </cell>
          <cell r="F196">
            <v>0</v>
          </cell>
        </row>
        <row r="197">
          <cell r="B197">
            <v>213211</v>
          </cell>
          <cell r="C197">
            <v>0</v>
          </cell>
          <cell r="E197">
            <v>233514</v>
          </cell>
          <cell r="F197">
            <v>2891190</v>
          </cell>
        </row>
        <row r="198">
          <cell r="B198">
            <v>213212</v>
          </cell>
          <cell r="C198">
            <v>0</v>
          </cell>
          <cell r="E198">
            <v>233515</v>
          </cell>
          <cell r="F198">
            <v>0</v>
          </cell>
        </row>
        <row r="199">
          <cell r="B199">
            <v>213213</v>
          </cell>
          <cell r="C199">
            <v>0</v>
          </cell>
          <cell r="E199">
            <v>233516</v>
          </cell>
          <cell r="F199">
            <v>0</v>
          </cell>
        </row>
        <row r="200">
          <cell r="B200">
            <v>213300</v>
          </cell>
          <cell r="C200">
            <v>0</v>
          </cell>
          <cell r="E200">
            <v>233517</v>
          </cell>
          <cell r="F200">
            <v>0</v>
          </cell>
        </row>
        <row r="201">
          <cell r="B201">
            <v>213301</v>
          </cell>
          <cell r="C201">
            <v>0</v>
          </cell>
          <cell r="E201">
            <v>233518</v>
          </cell>
          <cell r="F201">
            <v>735158148</v>
          </cell>
        </row>
        <row r="202">
          <cell r="B202">
            <v>213302</v>
          </cell>
          <cell r="C202">
            <v>0</v>
          </cell>
          <cell r="E202">
            <v>233519</v>
          </cell>
          <cell r="F202">
            <v>0</v>
          </cell>
        </row>
        <row r="203">
          <cell r="B203">
            <v>213400</v>
          </cell>
          <cell r="C203">
            <v>0</v>
          </cell>
          <cell r="E203">
            <v>233520</v>
          </cell>
          <cell r="F203">
            <v>0</v>
          </cell>
        </row>
        <row r="204">
          <cell r="B204">
            <v>213401</v>
          </cell>
          <cell r="C204">
            <v>0</v>
          </cell>
          <cell r="E204">
            <v>233521</v>
          </cell>
          <cell r="F204">
            <v>712454847</v>
          </cell>
        </row>
        <row r="205">
          <cell r="B205">
            <v>213402</v>
          </cell>
          <cell r="C205">
            <v>0</v>
          </cell>
          <cell r="E205">
            <v>233600</v>
          </cell>
          <cell r="F205">
            <v>0</v>
          </cell>
        </row>
        <row r="206">
          <cell r="B206">
            <v>213403</v>
          </cell>
          <cell r="C206">
            <v>0</v>
          </cell>
          <cell r="E206">
            <v>233601</v>
          </cell>
          <cell r="F206">
            <v>0</v>
          </cell>
        </row>
        <row r="207">
          <cell r="B207">
            <v>213404</v>
          </cell>
          <cell r="C207">
            <v>0</v>
          </cell>
          <cell r="E207">
            <v>233602</v>
          </cell>
          <cell r="F207">
            <v>0</v>
          </cell>
        </row>
        <row r="208">
          <cell r="B208">
            <v>213405</v>
          </cell>
          <cell r="C208">
            <v>0</v>
          </cell>
          <cell r="E208">
            <v>233603</v>
          </cell>
          <cell r="F208">
            <v>0</v>
          </cell>
        </row>
        <row r="209">
          <cell r="B209">
            <v>213406</v>
          </cell>
          <cell r="C209">
            <v>0</v>
          </cell>
          <cell r="E209">
            <v>233604</v>
          </cell>
          <cell r="F209">
            <v>0</v>
          </cell>
        </row>
        <row r="210">
          <cell r="B210">
            <v>213407</v>
          </cell>
          <cell r="C210">
            <v>0</v>
          </cell>
          <cell r="E210">
            <v>233610</v>
          </cell>
          <cell r="F210">
            <v>0</v>
          </cell>
        </row>
        <row r="211">
          <cell r="B211">
            <v>213408</v>
          </cell>
          <cell r="C211">
            <v>0</v>
          </cell>
          <cell r="E211">
            <v>233611</v>
          </cell>
          <cell r="F211">
            <v>0</v>
          </cell>
        </row>
        <row r="212">
          <cell r="B212">
            <v>213409</v>
          </cell>
          <cell r="C212">
            <v>0</v>
          </cell>
          <cell r="E212">
            <v>233612</v>
          </cell>
          <cell r="F212">
            <v>0</v>
          </cell>
        </row>
        <row r="213">
          <cell r="B213">
            <v>213500</v>
          </cell>
          <cell r="C213">
            <v>0</v>
          </cell>
          <cell r="E213">
            <v>233700</v>
          </cell>
          <cell r="F213">
            <v>0</v>
          </cell>
        </row>
        <row r="214">
          <cell r="B214">
            <v>213501</v>
          </cell>
          <cell r="C214">
            <v>0</v>
          </cell>
          <cell r="E214">
            <v>233701</v>
          </cell>
          <cell r="F214">
            <v>0</v>
          </cell>
        </row>
        <row r="215">
          <cell r="B215">
            <v>213502</v>
          </cell>
          <cell r="C215">
            <v>0</v>
          </cell>
          <cell r="E215">
            <v>233711</v>
          </cell>
          <cell r="F215">
            <v>0</v>
          </cell>
        </row>
        <row r="216">
          <cell r="B216">
            <v>213503</v>
          </cell>
          <cell r="C216">
            <v>0</v>
          </cell>
          <cell r="E216">
            <v>234000</v>
          </cell>
          <cell r="F216">
            <v>43420537</v>
          </cell>
        </row>
        <row r="217">
          <cell r="B217">
            <v>213504</v>
          </cell>
          <cell r="C217">
            <v>0</v>
          </cell>
          <cell r="E217">
            <v>234001</v>
          </cell>
          <cell r="F217">
            <v>43340861</v>
          </cell>
        </row>
        <row r="218">
          <cell r="B218">
            <v>213505</v>
          </cell>
          <cell r="C218">
            <v>0</v>
          </cell>
          <cell r="E218">
            <v>234002</v>
          </cell>
          <cell r="F218">
            <v>0</v>
          </cell>
        </row>
        <row r="219">
          <cell r="B219">
            <v>213506</v>
          </cell>
          <cell r="C219">
            <v>0</v>
          </cell>
          <cell r="E219">
            <v>234003</v>
          </cell>
          <cell r="F219">
            <v>0</v>
          </cell>
        </row>
        <row r="220">
          <cell r="B220">
            <v>213507</v>
          </cell>
          <cell r="C220">
            <v>0</v>
          </cell>
          <cell r="E220">
            <v>234004</v>
          </cell>
          <cell r="F220">
            <v>0</v>
          </cell>
        </row>
        <row r="221">
          <cell r="B221">
            <v>213508</v>
          </cell>
          <cell r="C221">
            <v>0</v>
          </cell>
          <cell r="E221">
            <v>234005</v>
          </cell>
          <cell r="F221">
            <v>0</v>
          </cell>
        </row>
        <row r="222">
          <cell r="B222">
            <v>213509</v>
          </cell>
          <cell r="C222">
            <v>0</v>
          </cell>
          <cell r="E222">
            <v>234006</v>
          </cell>
          <cell r="F222">
            <v>0</v>
          </cell>
        </row>
        <row r="223">
          <cell r="B223">
            <v>213600</v>
          </cell>
          <cell r="C223">
            <v>177919862</v>
          </cell>
          <cell r="E223">
            <v>234007</v>
          </cell>
          <cell r="F223">
            <v>0</v>
          </cell>
        </row>
        <row r="224">
          <cell r="B224">
            <v>213601</v>
          </cell>
          <cell r="C224">
            <v>0</v>
          </cell>
          <cell r="E224">
            <v>234008</v>
          </cell>
          <cell r="F224">
            <v>0</v>
          </cell>
        </row>
        <row r="225">
          <cell r="B225">
            <v>213602</v>
          </cell>
          <cell r="C225">
            <v>0</v>
          </cell>
          <cell r="E225">
            <v>234009</v>
          </cell>
          <cell r="F225">
            <v>0</v>
          </cell>
        </row>
        <row r="226">
          <cell r="B226">
            <v>213603</v>
          </cell>
          <cell r="C226">
            <v>0</v>
          </cell>
          <cell r="E226">
            <v>234010</v>
          </cell>
          <cell r="F226">
            <v>0</v>
          </cell>
        </row>
        <row r="227">
          <cell r="B227">
            <v>213604</v>
          </cell>
          <cell r="C227">
            <v>177919862</v>
          </cell>
          <cell r="E227">
            <v>234020</v>
          </cell>
          <cell r="F227">
            <v>43340861</v>
          </cell>
        </row>
        <row r="228">
          <cell r="B228">
            <v>213605</v>
          </cell>
          <cell r="C228">
            <v>177919862</v>
          </cell>
          <cell r="E228">
            <v>234011</v>
          </cell>
          <cell r="F228">
            <v>0</v>
          </cell>
        </row>
        <row r="229">
          <cell r="B229">
            <v>213606</v>
          </cell>
          <cell r="C229">
            <v>0</v>
          </cell>
          <cell r="E229">
            <v>234021</v>
          </cell>
          <cell r="F229">
            <v>0</v>
          </cell>
        </row>
        <row r="230">
          <cell r="B230">
            <v>213607</v>
          </cell>
          <cell r="C230">
            <v>0</v>
          </cell>
          <cell r="E230">
            <v>234022</v>
          </cell>
          <cell r="F230">
            <v>0</v>
          </cell>
        </row>
        <row r="231">
          <cell r="B231">
            <v>213608</v>
          </cell>
          <cell r="C231">
            <v>0</v>
          </cell>
          <cell r="E231">
            <v>234023</v>
          </cell>
          <cell r="F231">
            <v>0</v>
          </cell>
        </row>
        <row r="232">
          <cell r="B232">
            <v>213609</v>
          </cell>
          <cell r="C232">
            <v>0</v>
          </cell>
          <cell r="E232">
            <v>234024</v>
          </cell>
          <cell r="F232">
            <v>0</v>
          </cell>
        </row>
        <row r="233">
          <cell r="B233">
            <v>213700</v>
          </cell>
          <cell r="C233">
            <v>0</v>
          </cell>
          <cell r="E233">
            <v>234030</v>
          </cell>
          <cell r="F233">
            <v>0</v>
          </cell>
        </row>
        <row r="234">
          <cell r="B234">
            <v>213701</v>
          </cell>
          <cell r="C234">
            <v>0</v>
          </cell>
          <cell r="E234">
            <v>234025</v>
          </cell>
          <cell r="F234">
            <v>0</v>
          </cell>
        </row>
        <row r="235">
          <cell r="B235">
            <v>213702</v>
          </cell>
          <cell r="C235">
            <v>0</v>
          </cell>
          <cell r="E235">
            <v>234031</v>
          </cell>
          <cell r="F235">
            <v>0</v>
          </cell>
        </row>
        <row r="236">
          <cell r="B236">
            <v>213703</v>
          </cell>
          <cell r="C236">
            <v>0</v>
          </cell>
          <cell r="E236">
            <v>234052</v>
          </cell>
          <cell r="F236">
            <v>0</v>
          </cell>
        </row>
        <row r="237">
          <cell r="B237">
            <v>213704</v>
          </cell>
          <cell r="C237">
            <v>0</v>
          </cell>
          <cell r="E237">
            <v>234053</v>
          </cell>
          <cell r="F237">
            <v>0</v>
          </cell>
        </row>
        <row r="238">
          <cell r="B238">
            <v>213705</v>
          </cell>
          <cell r="C238">
            <v>0</v>
          </cell>
          <cell r="E238">
            <v>234032</v>
          </cell>
          <cell r="F238">
            <v>0</v>
          </cell>
        </row>
        <row r="239">
          <cell r="B239">
            <v>213706</v>
          </cell>
          <cell r="C239">
            <v>0</v>
          </cell>
          <cell r="E239">
            <v>234033</v>
          </cell>
          <cell r="F239">
            <v>0</v>
          </cell>
        </row>
        <row r="240">
          <cell r="B240">
            <v>213707</v>
          </cell>
          <cell r="C240">
            <v>0</v>
          </cell>
          <cell r="E240">
            <v>234034</v>
          </cell>
          <cell r="F240">
            <v>0</v>
          </cell>
        </row>
        <row r="241">
          <cell r="B241">
            <v>213708</v>
          </cell>
          <cell r="C241">
            <v>0</v>
          </cell>
          <cell r="E241">
            <v>234035</v>
          </cell>
          <cell r="F241">
            <v>79676</v>
          </cell>
        </row>
        <row r="242">
          <cell r="B242">
            <v>213709</v>
          </cell>
          <cell r="C242">
            <v>0</v>
          </cell>
          <cell r="E242">
            <v>234036</v>
          </cell>
          <cell r="F242">
            <v>0</v>
          </cell>
        </row>
        <row r="243">
          <cell r="B243">
            <v>213710</v>
          </cell>
          <cell r="C243">
            <v>0</v>
          </cell>
          <cell r="E243">
            <v>234037</v>
          </cell>
          <cell r="F243">
            <v>0</v>
          </cell>
        </row>
        <row r="244">
          <cell r="B244">
            <v>213711</v>
          </cell>
          <cell r="C244">
            <v>0</v>
          </cell>
          <cell r="E244">
            <v>234038</v>
          </cell>
          <cell r="F244">
            <v>0</v>
          </cell>
        </row>
        <row r="245">
          <cell r="B245">
            <v>213712</v>
          </cell>
          <cell r="C245">
            <v>0</v>
          </cell>
          <cell r="E245">
            <v>234044</v>
          </cell>
          <cell r="F245">
            <v>79676</v>
          </cell>
        </row>
        <row r="246">
          <cell r="B246">
            <v>213713</v>
          </cell>
          <cell r="C246">
            <v>0</v>
          </cell>
          <cell r="E246">
            <v>234045</v>
          </cell>
          <cell r="F246">
            <v>0</v>
          </cell>
        </row>
        <row r="247">
          <cell r="B247">
            <v>213714</v>
          </cell>
          <cell r="C247">
            <v>0</v>
          </cell>
          <cell r="E247">
            <v>234046</v>
          </cell>
          <cell r="F247">
            <v>0</v>
          </cell>
        </row>
        <row r="248">
          <cell r="B248">
            <v>213715</v>
          </cell>
          <cell r="C248">
            <v>0</v>
          </cell>
          <cell r="E248">
            <v>234047</v>
          </cell>
          <cell r="F248">
            <v>0</v>
          </cell>
        </row>
        <row r="249">
          <cell r="B249">
            <v>213716</v>
          </cell>
          <cell r="C249">
            <v>0</v>
          </cell>
          <cell r="E249">
            <v>234048</v>
          </cell>
          <cell r="F249">
            <v>0</v>
          </cell>
        </row>
        <row r="250">
          <cell r="B250">
            <v>213717</v>
          </cell>
          <cell r="C250">
            <v>0</v>
          </cell>
          <cell r="E250">
            <v>234049</v>
          </cell>
          <cell r="F250">
            <v>0</v>
          </cell>
        </row>
        <row r="251">
          <cell r="B251">
            <v>213718</v>
          </cell>
          <cell r="C251">
            <v>0</v>
          </cell>
          <cell r="E251">
            <v>234055</v>
          </cell>
          <cell r="F251">
            <v>0</v>
          </cell>
        </row>
        <row r="252">
          <cell r="B252">
            <v>213719</v>
          </cell>
          <cell r="C252">
            <v>0</v>
          </cell>
          <cell r="E252">
            <v>234061</v>
          </cell>
          <cell r="F252">
            <v>0</v>
          </cell>
        </row>
        <row r="253">
          <cell r="B253">
            <v>213720</v>
          </cell>
          <cell r="C253">
            <v>0</v>
          </cell>
          <cell r="E253">
            <v>234100</v>
          </cell>
          <cell r="F253">
            <v>0</v>
          </cell>
        </row>
        <row r="254">
          <cell r="B254">
            <v>213721</v>
          </cell>
          <cell r="C254">
            <v>0</v>
          </cell>
          <cell r="E254">
            <v>234101</v>
          </cell>
          <cell r="F254">
            <v>0</v>
          </cell>
        </row>
        <row r="255">
          <cell r="B255">
            <v>213731</v>
          </cell>
          <cell r="C255">
            <v>0</v>
          </cell>
          <cell r="E255">
            <v>234102</v>
          </cell>
          <cell r="F255">
            <v>0</v>
          </cell>
        </row>
        <row r="256">
          <cell r="B256">
            <v>213732</v>
          </cell>
          <cell r="C256">
            <v>0</v>
          </cell>
          <cell r="E256">
            <v>234103</v>
          </cell>
          <cell r="F256">
            <v>0</v>
          </cell>
        </row>
        <row r="257">
          <cell r="B257">
            <v>213733</v>
          </cell>
          <cell r="C257">
            <v>0</v>
          </cell>
          <cell r="E257">
            <v>234104</v>
          </cell>
          <cell r="F257">
            <v>0</v>
          </cell>
        </row>
        <row r="258">
          <cell r="B258">
            <v>213800</v>
          </cell>
          <cell r="C258">
            <v>222363276</v>
          </cell>
          <cell r="E258">
            <v>234105</v>
          </cell>
          <cell r="F258">
            <v>0</v>
          </cell>
        </row>
        <row r="259">
          <cell r="B259">
            <v>213801</v>
          </cell>
          <cell r="C259">
            <v>77510282</v>
          </cell>
          <cell r="E259">
            <v>234106</v>
          </cell>
          <cell r="F259">
            <v>0</v>
          </cell>
        </row>
        <row r="260">
          <cell r="B260">
            <v>213802</v>
          </cell>
          <cell r="C260">
            <v>0</v>
          </cell>
          <cell r="E260">
            <v>234107</v>
          </cell>
          <cell r="F260">
            <v>0</v>
          </cell>
        </row>
        <row r="261">
          <cell r="B261">
            <v>213803</v>
          </cell>
          <cell r="C261">
            <v>77510282</v>
          </cell>
          <cell r="E261">
            <v>234108</v>
          </cell>
          <cell r="F261">
            <v>0</v>
          </cell>
        </row>
        <row r="262">
          <cell r="B262">
            <v>213811</v>
          </cell>
          <cell r="C262">
            <v>144852994</v>
          </cell>
          <cell r="E262">
            <v>234109</v>
          </cell>
          <cell r="F262">
            <v>0</v>
          </cell>
        </row>
        <row r="263">
          <cell r="B263">
            <v>213812</v>
          </cell>
          <cell r="C263">
            <v>0</v>
          </cell>
          <cell r="E263">
            <v>234110</v>
          </cell>
          <cell r="F263">
            <v>0</v>
          </cell>
        </row>
        <row r="264">
          <cell r="B264">
            <v>213813</v>
          </cell>
          <cell r="C264">
            <v>144852994</v>
          </cell>
          <cell r="E264">
            <v>234111</v>
          </cell>
          <cell r="F264">
            <v>0</v>
          </cell>
        </row>
        <row r="265">
          <cell r="B265">
            <v>213900</v>
          </cell>
          <cell r="C265">
            <v>0</v>
          </cell>
          <cell r="E265">
            <v>234115</v>
          </cell>
          <cell r="F265">
            <v>0</v>
          </cell>
        </row>
        <row r="266">
          <cell r="B266">
            <v>213901</v>
          </cell>
          <cell r="C266">
            <v>0</v>
          </cell>
          <cell r="E266">
            <v>234116</v>
          </cell>
          <cell r="F266">
            <v>0</v>
          </cell>
        </row>
        <row r="267">
          <cell r="B267">
            <v>214300</v>
          </cell>
          <cell r="C267">
            <v>1551839788</v>
          </cell>
          <cell r="E267">
            <v>234131</v>
          </cell>
          <cell r="F267">
            <v>0</v>
          </cell>
        </row>
        <row r="268">
          <cell r="B268">
            <v>214301</v>
          </cell>
          <cell r="C268">
            <v>0</v>
          </cell>
          <cell r="E268">
            <v>234200</v>
          </cell>
          <cell r="F268">
            <v>0</v>
          </cell>
        </row>
        <row r="269">
          <cell r="B269">
            <v>214302</v>
          </cell>
          <cell r="C269">
            <v>0</v>
          </cell>
          <cell r="E269">
            <v>234201</v>
          </cell>
          <cell r="F269">
            <v>0</v>
          </cell>
        </row>
        <row r="270">
          <cell r="B270">
            <v>214303</v>
          </cell>
          <cell r="C270">
            <v>0</v>
          </cell>
          <cell r="E270">
            <v>234202</v>
          </cell>
          <cell r="F270">
            <v>0</v>
          </cell>
        </row>
        <row r="271">
          <cell r="B271">
            <v>214304</v>
          </cell>
          <cell r="C271">
            <v>0</v>
          </cell>
          <cell r="E271">
            <v>234203</v>
          </cell>
          <cell r="F271">
            <v>0</v>
          </cell>
        </row>
        <row r="272">
          <cell r="B272">
            <v>214305</v>
          </cell>
          <cell r="C272">
            <v>0</v>
          </cell>
          <cell r="E272">
            <v>234204</v>
          </cell>
          <cell r="F272">
            <v>0</v>
          </cell>
        </row>
        <row r="273">
          <cell r="B273">
            <v>214306</v>
          </cell>
          <cell r="C273">
            <v>0</v>
          </cell>
          <cell r="E273">
            <v>234205</v>
          </cell>
          <cell r="F273">
            <v>0</v>
          </cell>
        </row>
        <row r="274">
          <cell r="B274">
            <v>214307</v>
          </cell>
          <cell r="C274">
            <v>0</v>
          </cell>
          <cell r="E274">
            <v>234207</v>
          </cell>
          <cell r="F274">
            <v>0</v>
          </cell>
        </row>
        <row r="275">
          <cell r="B275">
            <v>214308</v>
          </cell>
          <cell r="C275">
            <v>0</v>
          </cell>
          <cell r="E275">
            <v>234208</v>
          </cell>
          <cell r="F275">
            <v>0</v>
          </cell>
        </row>
        <row r="276">
          <cell r="B276">
            <v>214309</v>
          </cell>
          <cell r="C276">
            <v>0</v>
          </cell>
          <cell r="E276">
            <v>234209</v>
          </cell>
          <cell r="F276">
            <v>0</v>
          </cell>
        </row>
        <row r="277">
          <cell r="B277">
            <v>214310</v>
          </cell>
          <cell r="C277">
            <v>0</v>
          </cell>
          <cell r="E277">
            <v>234211</v>
          </cell>
          <cell r="F277">
            <v>0</v>
          </cell>
        </row>
        <row r="278">
          <cell r="B278">
            <v>214311</v>
          </cell>
          <cell r="C278">
            <v>0</v>
          </cell>
          <cell r="E278">
            <v>234500</v>
          </cell>
          <cell r="F278">
            <v>24476850</v>
          </cell>
        </row>
        <row r="279">
          <cell r="B279">
            <v>214312</v>
          </cell>
          <cell r="C279">
            <v>0</v>
          </cell>
          <cell r="E279">
            <v>234501</v>
          </cell>
          <cell r="F279">
            <v>0</v>
          </cell>
        </row>
        <row r="280">
          <cell r="B280">
            <v>214313</v>
          </cell>
          <cell r="C280">
            <v>0</v>
          </cell>
          <cell r="E280">
            <v>234502</v>
          </cell>
          <cell r="F280">
            <v>22252340</v>
          </cell>
        </row>
        <row r="281">
          <cell r="B281">
            <v>214314</v>
          </cell>
          <cell r="C281">
            <v>0</v>
          </cell>
          <cell r="E281">
            <v>234521</v>
          </cell>
          <cell r="F281">
            <v>0</v>
          </cell>
        </row>
        <row r="282">
          <cell r="B282">
            <v>214315</v>
          </cell>
          <cell r="C282">
            <v>0</v>
          </cell>
          <cell r="E282">
            <v>234522</v>
          </cell>
          <cell r="F282">
            <v>22167660</v>
          </cell>
        </row>
        <row r="283">
          <cell r="B283">
            <v>214316</v>
          </cell>
          <cell r="C283">
            <v>0</v>
          </cell>
          <cell r="E283">
            <v>234523</v>
          </cell>
          <cell r="F283">
            <v>60680</v>
          </cell>
        </row>
        <row r="284">
          <cell r="B284">
            <v>214317</v>
          </cell>
          <cell r="C284">
            <v>0</v>
          </cell>
          <cell r="E284">
            <v>234524</v>
          </cell>
          <cell r="F284">
            <v>0</v>
          </cell>
        </row>
        <row r="285">
          <cell r="B285">
            <v>214318</v>
          </cell>
          <cell r="C285">
            <v>0</v>
          </cell>
          <cell r="E285">
            <v>234525</v>
          </cell>
          <cell r="F285">
            <v>0</v>
          </cell>
        </row>
        <row r="286">
          <cell r="B286">
            <v>214319</v>
          </cell>
          <cell r="C286">
            <v>0</v>
          </cell>
          <cell r="E286">
            <v>234526</v>
          </cell>
          <cell r="F286">
            <v>0</v>
          </cell>
        </row>
        <row r="287">
          <cell r="B287">
            <v>214320</v>
          </cell>
          <cell r="C287">
            <v>0</v>
          </cell>
          <cell r="E287">
            <v>234527</v>
          </cell>
          <cell r="F287">
            <v>24000</v>
          </cell>
        </row>
        <row r="288">
          <cell r="B288">
            <v>214321</v>
          </cell>
          <cell r="C288">
            <v>0</v>
          </cell>
          <cell r="E288">
            <v>234528</v>
          </cell>
          <cell r="F288">
            <v>0</v>
          </cell>
        </row>
        <row r="289">
          <cell r="B289">
            <v>214330</v>
          </cell>
          <cell r="C289">
            <v>0</v>
          </cell>
          <cell r="E289">
            <v>234541</v>
          </cell>
          <cell r="F289">
            <v>0</v>
          </cell>
        </row>
        <row r="290">
          <cell r="B290">
            <v>214331</v>
          </cell>
          <cell r="C290">
            <v>0</v>
          </cell>
          <cell r="E290">
            <v>234503</v>
          </cell>
          <cell r="F290">
            <v>2224510</v>
          </cell>
        </row>
        <row r="291">
          <cell r="B291">
            <v>214332</v>
          </cell>
          <cell r="C291">
            <v>0</v>
          </cell>
          <cell r="E291">
            <v>234504</v>
          </cell>
          <cell r="F291">
            <v>0</v>
          </cell>
        </row>
        <row r="292">
          <cell r="B292">
            <v>214351</v>
          </cell>
          <cell r="C292">
            <v>0</v>
          </cell>
          <cell r="E292">
            <v>234505</v>
          </cell>
          <cell r="F292">
            <v>0</v>
          </cell>
        </row>
        <row r="293">
          <cell r="B293">
            <v>214360</v>
          </cell>
          <cell r="C293">
            <v>1551839788</v>
          </cell>
          <cell r="E293">
            <v>234506</v>
          </cell>
          <cell r="F293">
            <v>0</v>
          </cell>
        </row>
        <row r="294">
          <cell r="B294">
            <v>214400</v>
          </cell>
          <cell r="C294">
            <v>29250888</v>
          </cell>
          <cell r="E294">
            <v>234507</v>
          </cell>
          <cell r="F294">
            <v>0</v>
          </cell>
        </row>
        <row r="295">
          <cell r="B295">
            <v>214401</v>
          </cell>
          <cell r="C295">
            <v>0</v>
          </cell>
          <cell r="E295">
            <v>234600</v>
          </cell>
          <cell r="F295">
            <v>0</v>
          </cell>
        </row>
        <row r="296">
          <cell r="B296">
            <v>214402</v>
          </cell>
          <cell r="C296">
            <v>0</v>
          </cell>
          <cell r="E296">
            <v>234700</v>
          </cell>
          <cell r="F296">
            <v>460300268</v>
          </cell>
        </row>
        <row r="297">
          <cell r="B297">
            <v>214403</v>
          </cell>
          <cell r="C297">
            <v>0</v>
          </cell>
          <cell r="E297">
            <v>234701</v>
          </cell>
          <cell r="F297">
            <v>0</v>
          </cell>
        </row>
        <row r="298">
          <cell r="B298">
            <v>214404</v>
          </cell>
          <cell r="C298">
            <v>0</v>
          </cell>
          <cell r="E298">
            <v>234702</v>
          </cell>
          <cell r="F298">
            <v>0</v>
          </cell>
        </row>
        <row r="299">
          <cell r="B299">
            <v>214409</v>
          </cell>
          <cell r="C299">
            <v>0</v>
          </cell>
          <cell r="E299">
            <v>234703</v>
          </cell>
          <cell r="F299">
            <v>0</v>
          </cell>
        </row>
        <row r="300">
          <cell r="B300">
            <v>214410</v>
          </cell>
          <cell r="C300">
            <v>0</v>
          </cell>
          <cell r="E300">
            <v>234704</v>
          </cell>
          <cell r="F300">
            <v>0</v>
          </cell>
        </row>
        <row r="301">
          <cell r="B301">
            <v>214411</v>
          </cell>
          <cell r="C301">
            <v>0</v>
          </cell>
          <cell r="E301">
            <v>234705</v>
          </cell>
          <cell r="F301">
            <v>0</v>
          </cell>
        </row>
        <row r="302">
          <cell r="B302">
            <v>214412</v>
          </cell>
          <cell r="C302">
            <v>0</v>
          </cell>
          <cell r="E302">
            <v>234706</v>
          </cell>
          <cell r="F302">
            <v>0</v>
          </cell>
        </row>
        <row r="303">
          <cell r="B303">
            <v>214413</v>
          </cell>
          <cell r="C303">
            <v>0</v>
          </cell>
          <cell r="E303">
            <v>234707</v>
          </cell>
          <cell r="F303">
            <v>0</v>
          </cell>
        </row>
        <row r="304">
          <cell r="B304">
            <v>214419</v>
          </cell>
          <cell r="C304">
            <v>0</v>
          </cell>
          <cell r="E304">
            <v>234708</v>
          </cell>
          <cell r="F304">
            <v>0</v>
          </cell>
        </row>
        <row r="305">
          <cell r="B305">
            <v>214420</v>
          </cell>
          <cell r="C305">
            <v>29250888</v>
          </cell>
          <cell r="E305">
            <v>234709</v>
          </cell>
          <cell r="F305">
            <v>0</v>
          </cell>
        </row>
        <row r="306">
          <cell r="B306">
            <v>214421</v>
          </cell>
          <cell r="C306">
            <v>0</v>
          </cell>
          <cell r="E306">
            <v>234710</v>
          </cell>
          <cell r="F306">
            <v>0</v>
          </cell>
        </row>
        <row r="307">
          <cell r="B307">
            <v>214422</v>
          </cell>
          <cell r="C307">
            <v>29250888</v>
          </cell>
          <cell r="E307">
            <v>234711</v>
          </cell>
          <cell r="F307">
            <v>0</v>
          </cell>
        </row>
        <row r="308">
          <cell r="B308">
            <v>214423</v>
          </cell>
          <cell r="C308">
            <v>0</v>
          </cell>
          <cell r="E308">
            <v>234712</v>
          </cell>
          <cell r="F308">
            <v>0</v>
          </cell>
        </row>
        <row r="309">
          <cell r="B309">
            <v>214424</v>
          </cell>
          <cell r="C309">
            <v>0</v>
          </cell>
          <cell r="E309">
            <v>234713</v>
          </cell>
          <cell r="F309">
            <v>0</v>
          </cell>
        </row>
        <row r="310">
          <cell r="B310">
            <v>214429</v>
          </cell>
          <cell r="C310">
            <v>0</v>
          </cell>
          <cell r="E310">
            <v>234714</v>
          </cell>
          <cell r="F310">
            <v>0</v>
          </cell>
        </row>
        <row r="311">
          <cell r="B311">
            <v>214430</v>
          </cell>
          <cell r="C311">
            <v>0</v>
          </cell>
          <cell r="E311">
            <v>234715</v>
          </cell>
          <cell r="F311">
            <v>8000000</v>
          </cell>
        </row>
        <row r="312">
          <cell r="B312">
            <v>214431</v>
          </cell>
          <cell r="C312">
            <v>0</v>
          </cell>
          <cell r="E312">
            <v>234716</v>
          </cell>
          <cell r="F312">
            <v>0</v>
          </cell>
        </row>
        <row r="313">
          <cell r="B313">
            <v>214441</v>
          </cell>
          <cell r="C313">
            <v>0</v>
          </cell>
          <cell r="E313">
            <v>234717</v>
          </cell>
          <cell r="F313">
            <v>0</v>
          </cell>
        </row>
        <row r="314">
          <cell r="B314">
            <v>214442</v>
          </cell>
          <cell r="C314">
            <v>0</v>
          </cell>
          <cell r="E314">
            <v>234718</v>
          </cell>
          <cell r="F314">
            <v>0</v>
          </cell>
        </row>
        <row r="315">
          <cell r="B315">
            <v>214432</v>
          </cell>
          <cell r="C315">
            <v>0</v>
          </cell>
          <cell r="E315">
            <v>234719</v>
          </cell>
          <cell r="F315">
            <v>0</v>
          </cell>
        </row>
        <row r="316">
          <cell r="B316">
            <v>214433</v>
          </cell>
          <cell r="C316">
            <v>0</v>
          </cell>
          <cell r="E316">
            <v>234720</v>
          </cell>
          <cell r="F316">
            <v>0</v>
          </cell>
        </row>
        <row r="317">
          <cell r="B317">
            <v>214451</v>
          </cell>
          <cell r="C317">
            <v>0</v>
          </cell>
          <cell r="E317">
            <v>234721</v>
          </cell>
          <cell r="F317">
            <v>31000000</v>
          </cell>
        </row>
        <row r="318">
          <cell r="B318">
            <v>214461</v>
          </cell>
          <cell r="C318">
            <v>0</v>
          </cell>
          <cell r="E318">
            <v>234731</v>
          </cell>
          <cell r="F318">
            <v>421300268</v>
          </cell>
        </row>
        <row r="319">
          <cell r="B319">
            <v>214500</v>
          </cell>
          <cell r="C319">
            <v>0</v>
          </cell>
          <cell r="E319">
            <v>234900</v>
          </cell>
          <cell r="F319">
            <v>0</v>
          </cell>
        </row>
        <row r="320">
          <cell r="B320">
            <v>214501</v>
          </cell>
          <cell r="C320">
            <v>0</v>
          </cell>
          <cell r="E320">
            <v>235000</v>
          </cell>
          <cell r="F320">
            <v>0</v>
          </cell>
        </row>
        <row r="321">
          <cell r="B321">
            <v>214502</v>
          </cell>
          <cell r="C321">
            <v>0</v>
          </cell>
          <cell r="E321">
            <v>235100</v>
          </cell>
          <cell r="F321">
            <v>0</v>
          </cell>
        </row>
        <row r="322">
          <cell r="B322">
            <v>214503</v>
          </cell>
          <cell r="C322">
            <v>0</v>
          </cell>
          <cell r="E322">
            <v>235200</v>
          </cell>
          <cell r="F322">
            <v>0</v>
          </cell>
        </row>
        <row r="323">
          <cell r="B323">
            <v>214508</v>
          </cell>
          <cell r="C323">
            <v>0</v>
          </cell>
          <cell r="E323">
            <v>235300</v>
          </cell>
          <cell r="F323">
            <v>0</v>
          </cell>
        </row>
        <row r="324">
          <cell r="B324">
            <v>214509</v>
          </cell>
          <cell r="C324">
            <v>0</v>
          </cell>
          <cell r="E324">
            <v>236000</v>
          </cell>
          <cell r="F324">
            <v>0</v>
          </cell>
        </row>
        <row r="325">
          <cell r="B325">
            <v>214510</v>
          </cell>
          <cell r="C325">
            <v>0</v>
          </cell>
          <cell r="E325">
            <v>236100</v>
          </cell>
          <cell r="F325">
            <v>0</v>
          </cell>
        </row>
        <row r="326">
          <cell r="B326">
            <v>214511</v>
          </cell>
          <cell r="C326">
            <v>0</v>
          </cell>
          <cell r="E326">
            <v>236101</v>
          </cell>
          <cell r="F326">
            <v>0</v>
          </cell>
        </row>
        <row r="327">
          <cell r="B327">
            <v>214512</v>
          </cell>
          <cell r="C327">
            <v>0</v>
          </cell>
          <cell r="E327">
            <v>236122</v>
          </cell>
          <cell r="F327">
            <v>0</v>
          </cell>
        </row>
        <row r="328">
          <cell r="B328">
            <v>214516</v>
          </cell>
          <cell r="C328">
            <v>0</v>
          </cell>
          <cell r="E328">
            <v>236123</v>
          </cell>
          <cell r="F328">
            <v>0</v>
          </cell>
        </row>
        <row r="329">
          <cell r="B329">
            <v>214600</v>
          </cell>
          <cell r="C329">
            <v>11943746</v>
          </cell>
          <cell r="E329">
            <v>236124</v>
          </cell>
          <cell r="F329">
            <v>0</v>
          </cell>
        </row>
        <row r="330">
          <cell r="B330">
            <v>214601</v>
          </cell>
          <cell r="C330">
            <v>11943746</v>
          </cell>
          <cell r="E330">
            <v>236125</v>
          </cell>
          <cell r="F330">
            <v>0</v>
          </cell>
        </row>
        <row r="331">
          <cell r="B331">
            <v>214602</v>
          </cell>
          <cell r="C331">
            <v>0</v>
          </cell>
          <cell r="E331">
            <v>236126</v>
          </cell>
          <cell r="F331">
            <v>0</v>
          </cell>
        </row>
        <row r="332">
          <cell r="B332">
            <v>214603</v>
          </cell>
          <cell r="C332">
            <v>0</v>
          </cell>
          <cell r="E332">
            <v>236102</v>
          </cell>
          <cell r="F332">
            <v>0</v>
          </cell>
        </row>
        <row r="333">
          <cell r="B333">
            <v>214604</v>
          </cell>
          <cell r="C333">
            <v>0</v>
          </cell>
          <cell r="E333">
            <v>236103</v>
          </cell>
          <cell r="F333">
            <v>0</v>
          </cell>
        </row>
        <row r="334">
          <cell r="B334">
            <v>214605</v>
          </cell>
          <cell r="C334">
            <v>0</v>
          </cell>
          <cell r="E334">
            <v>236104</v>
          </cell>
          <cell r="F334">
            <v>0</v>
          </cell>
        </row>
        <row r="335">
          <cell r="B335">
            <v>214606</v>
          </cell>
          <cell r="C335">
            <v>11943746</v>
          </cell>
          <cell r="E335">
            <v>236105</v>
          </cell>
          <cell r="F335">
            <v>0</v>
          </cell>
        </row>
        <row r="336">
          <cell r="B336">
            <v>214619</v>
          </cell>
          <cell r="C336">
            <v>0</v>
          </cell>
          <cell r="E336">
            <v>236106</v>
          </cell>
          <cell r="F336">
            <v>0</v>
          </cell>
        </row>
        <row r="337">
          <cell r="B337">
            <v>214620</v>
          </cell>
          <cell r="C337">
            <v>0</v>
          </cell>
          <cell r="E337">
            <v>236107</v>
          </cell>
          <cell r="F337">
            <v>0</v>
          </cell>
        </row>
        <row r="338">
          <cell r="B338">
            <v>214621</v>
          </cell>
          <cell r="C338">
            <v>0</v>
          </cell>
          <cell r="E338">
            <v>236108</v>
          </cell>
          <cell r="F338">
            <v>0</v>
          </cell>
        </row>
        <row r="339">
          <cell r="B339">
            <v>214622</v>
          </cell>
          <cell r="C339">
            <v>0</v>
          </cell>
          <cell r="E339">
            <v>236111</v>
          </cell>
          <cell r="F339">
            <v>0</v>
          </cell>
        </row>
        <row r="340">
          <cell r="B340">
            <v>214623</v>
          </cell>
          <cell r="C340">
            <v>0</v>
          </cell>
          <cell r="E340">
            <v>236200</v>
          </cell>
          <cell r="F340">
            <v>0</v>
          </cell>
        </row>
        <row r="341">
          <cell r="B341">
            <v>214624</v>
          </cell>
          <cell r="C341">
            <v>0</v>
          </cell>
          <cell r="E341">
            <v>236201</v>
          </cell>
          <cell r="F341">
            <v>0</v>
          </cell>
        </row>
        <row r="342">
          <cell r="B342">
            <v>214625</v>
          </cell>
          <cell r="C342">
            <v>0</v>
          </cell>
          <cell r="E342">
            <v>236202</v>
          </cell>
          <cell r="F342">
            <v>0</v>
          </cell>
        </row>
        <row r="343">
          <cell r="B343">
            <v>214626</v>
          </cell>
          <cell r="C343">
            <v>0</v>
          </cell>
          <cell r="E343">
            <v>236203</v>
          </cell>
          <cell r="F343">
            <v>0</v>
          </cell>
        </row>
        <row r="344">
          <cell r="B344">
            <v>214639</v>
          </cell>
          <cell r="C344">
            <v>0</v>
          </cell>
          <cell r="E344">
            <v>236221</v>
          </cell>
          <cell r="F344">
            <v>0</v>
          </cell>
        </row>
        <row r="345">
          <cell r="B345">
            <v>214700</v>
          </cell>
          <cell r="C345">
            <v>0</v>
          </cell>
          <cell r="E345">
            <v>236300</v>
          </cell>
          <cell r="F345">
            <v>0</v>
          </cell>
        </row>
        <row r="346">
          <cell r="B346">
            <v>214800</v>
          </cell>
          <cell r="C346">
            <v>32631996</v>
          </cell>
          <cell r="E346">
            <v>236301</v>
          </cell>
          <cell r="F346">
            <v>0</v>
          </cell>
        </row>
        <row r="347">
          <cell r="B347">
            <v>214801</v>
          </cell>
          <cell r="C347">
            <v>7047708</v>
          </cell>
          <cell r="E347">
            <v>236302</v>
          </cell>
          <cell r="F347">
            <v>0</v>
          </cell>
        </row>
        <row r="348">
          <cell r="B348">
            <v>214802</v>
          </cell>
          <cell r="C348">
            <v>0</v>
          </cell>
          <cell r="E348">
            <v>236303</v>
          </cell>
          <cell r="F348">
            <v>0</v>
          </cell>
        </row>
        <row r="349">
          <cell r="B349">
            <v>214803</v>
          </cell>
          <cell r="C349">
            <v>0</v>
          </cell>
          <cell r="E349">
            <v>236400</v>
          </cell>
          <cell r="F349">
            <v>0</v>
          </cell>
        </row>
        <row r="350">
          <cell r="B350">
            <v>214804</v>
          </cell>
          <cell r="C350">
            <v>0</v>
          </cell>
          <cell r="E350">
            <v>236401</v>
          </cell>
          <cell r="F350">
            <v>0</v>
          </cell>
        </row>
        <row r="351">
          <cell r="B351">
            <v>214805</v>
          </cell>
          <cell r="C351">
            <v>0</v>
          </cell>
          <cell r="E351">
            <v>236402</v>
          </cell>
          <cell r="F351">
            <v>0</v>
          </cell>
        </row>
        <row r="352">
          <cell r="B352">
            <v>214806</v>
          </cell>
          <cell r="C352">
            <v>3572072</v>
          </cell>
          <cell r="E352">
            <v>236403</v>
          </cell>
          <cell r="F352">
            <v>0</v>
          </cell>
        </row>
        <row r="353">
          <cell r="B353">
            <v>214820</v>
          </cell>
          <cell r="C353">
            <v>3475636</v>
          </cell>
          <cell r="E353">
            <v>236404</v>
          </cell>
          <cell r="F353">
            <v>0</v>
          </cell>
        </row>
        <row r="354">
          <cell r="B354">
            <v>214821</v>
          </cell>
          <cell r="C354">
            <v>25584288</v>
          </cell>
          <cell r="E354">
            <v>236405</v>
          </cell>
          <cell r="F354">
            <v>0</v>
          </cell>
        </row>
        <row r="355">
          <cell r="B355">
            <v>214822</v>
          </cell>
          <cell r="C355">
            <v>0</v>
          </cell>
          <cell r="E355">
            <v>236406</v>
          </cell>
          <cell r="F355">
            <v>0</v>
          </cell>
        </row>
        <row r="356">
          <cell r="B356">
            <v>214823</v>
          </cell>
          <cell r="C356">
            <v>0</v>
          </cell>
          <cell r="E356">
            <v>236421</v>
          </cell>
          <cell r="F356">
            <v>0</v>
          </cell>
        </row>
        <row r="357">
          <cell r="B357">
            <v>214824</v>
          </cell>
          <cell r="C357">
            <v>0</v>
          </cell>
          <cell r="E357">
            <v>236500</v>
          </cell>
          <cell r="F357">
            <v>0</v>
          </cell>
        </row>
        <row r="358">
          <cell r="B358">
            <v>214825</v>
          </cell>
          <cell r="C358">
            <v>0</v>
          </cell>
          <cell r="E358">
            <v>236600</v>
          </cell>
          <cell r="F358">
            <v>0</v>
          </cell>
        </row>
        <row r="359">
          <cell r="B359">
            <v>214826</v>
          </cell>
          <cell r="C359">
            <v>25584288</v>
          </cell>
          <cell r="E359">
            <v>236700</v>
          </cell>
          <cell r="F359">
            <v>0</v>
          </cell>
        </row>
        <row r="360">
          <cell r="B360">
            <v>214840</v>
          </cell>
          <cell r="C360">
            <v>0</v>
          </cell>
          <cell r="E360">
            <v>236701</v>
          </cell>
          <cell r="F360">
            <v>0</v>
          </cell>
        </row>
        <row r="361">
          <cell r="B361">
            <v>214841</v>
          </cell>
          <cell r="C361">
            <v>0</v>
          </cell>
          <cell r="E361">
            <v>236702</v>
          </cell>
          <cell r="F361">
            <v>0</v>
          </cell>
        </row>
        <row r="362">
          <cell r="B362">
            <v>214842</v>
          </cell>
          <cell r="C362">
            <v>0</v>
          </cell>
          <cell r="E362">
            <v>236703</v>
          </cell>
          <cell r="F362">
            <v>0</v>
          </cell>
        </row>
        <row r="363">
          <cell r="B363">
            <v>214850</v>
          </cell>
          <cell r="C363">
            <v>0</v>
          </cell>
          <cell r="E363">
            <v>236704</v>
          </cell>
          <cell r="F363">
            <v>0</v>
          </cell>
        </row>
        <row r="364">
          <cell r="B364">
            <v>214900</v>
          </cell>
          <cell r="C364">
            <v>72342612</v>
          </cell>
          <cell r="E364">
            <v>236705</v>
          </cell>
          <cell r="F364">
            <v>0</v>
          </cell>
        </row>
        <row r="365">
          <cell r="B365">
            <v>214901</v>
          </cell>
          <cell r="C365">
            <v>0</v>
          </cell>
          <cell r="E365">
            <v>236706</v>
          </cell>
          <cell r="F365">
            <v>0</v>
          </cell>
        </row>
        <row r="366">
          <cell r="B366">
            <v>214902</v>
          </cell>
          <cell r="C366">
            <v>515940</v>
          </cell>
          <cell r="E366">
            <v>237000</v>
          </cell>
          <cell r="F366">
            <v>0</v>
          </cell>
        </row>
        <row r="367">
          <cell r="B367">
            <v>214903</v>
          </cell>
          <cell r="C367">
            <v>0</v>
          </cell>
          <cell r="E367">
            <v>237100</v>
          </cell>
          <cell r="F367">
            <v>0</v>
          </cell>
        </row>
        <row r="368">
          <cell r="B368">
            <v>214904</v>
          </cell>
          <cell r="C368">
            <v>0</v>
          </cell>
          <cell r="E368">
            <v>237200</v>
          </cell>
          <cell r="F368">
            <v>0</v>
          </cell>
        </row>
        <row r="369">
          <cell r="B369">
            <v>214905</v>
          </cell>
          <cell r="C369">
            <v>0</v>
          </cell>
          <cell r="E369">
            <v>237201</v>
          </cell>
          <cell r="F369">
            <v>0</v>
          </cell>
        </row>
        <row r="370">
          <cell r="B370">
            <v>214906</v>
          </cell>
          <cell r="C370">
            <v>808204</v>
          </cell>
          <cell r="E370">
            <v>237202</v>
          </cell>
          <cell r="F370">
            <v>0</v>
          </cell>
        </row>
        <row r="371">
          <cell r="B371">
            <v>214921</v>
          </cell>
          <cell r="C371">
            <v>71018468</v>
          </cell>
          <cell r="E371">
            <v>237203</v>
          </cell>
          <cell r="F371">
            <v>0</v>
          </cell>
        </row>
        <row r="372">
          <cell r="B372">
            <v>215000</v>
          </cell>
          <cell r="C372">
            <v>0</v>
          </cell>
          <cell r="E372">
            <v>237221</v>
          </cell>
          <cell r="F372">
            <v>0</v>
          </cell>
        </row>
        <row r="373">
          <cell r="B373">
            <v>215001</v>
          </cell>
          <cell r="C373">
            <v>0</v>
          </cell>
          <cell r="E373">
            <v>237300</v>
          </cell>
          <cell r="F373">
            <v>0</v>
          </cell>
        </row>
        <row r="374">
          <cell r="B374">
            <v>215002</v>
          </cell>
          <cell r="C374">
            <v>0</v>
          </cell>
          <cell r="E374">
            <v>237301</v>
          </cell>
          <cell r="F374">
            <v>0</v>
          </cell>
        </row>
        <row r="375">
          <cell r="B375">
            <v>215003</v>
          </cell>
          <cell r="C375">
            <v>0</v>
          </cell>
          <cell r="E375">
            <v>237302</v>
          </cell>
          <cell r="F375">
            <v>0</v>
          </cell>
        </row>
        <row r="376">
          <cell r="B376">
            <v>215004</v>
          </cell>
          <cell r="C376">
            <v>0</v>
          </cell>
          <cell r="E376">
            <v>240000</v>
          </cell>
          <cell r="F376">
            <v>2806884908</v>
          </cell>
        </row>
        <row r="377">
          <cell r="B377">
            <v>215005</v>
          </cell>
          <cell r="C377">
            <v>0</v>
          </cell>
          <cell r="E377">
            <v>241000</v>
          </cell>
          <cell r="F377">
            <v>272000000</v>
          </cell>
        </row>
        <row r="378">
          <cell r="B378">
            <v>215006</v>
          </cell>
          <cell r="C378">
            <v>0</v>
          </cell>
          <cell r="E378">
            <v>241001</v>
          </cell>
          <cell r="F378">
            <v>0</v>
          </cell>
        </row>
        <row r="379">
          <cell r="B379">
            <v>215007</v>
          </cell>
          <cell r="C379">
            <v>0</v>
          </cell>
          <cell r="E379">
            <v>241002</v>
          </cell>
          <cell r="F379">
            <v>0</v>
          </cell>
        </row>
        <row r="380">
          <cell r="B380">
            <v>215008</v>
          </cell>
          <cell r="C380">
            <v>0</v>
          </cell>
          <cell r="E380">
            <v>241003</v>
          </cell>
          <cell r="F380">
            <v>0</v>
          </cell>
        </row>
        <row r="381">
          <cell r="B381">
            <v>215009</v>
          </cell>
          <cell r="C381">
            <v>0</v>
          </cell>
          <cell r="E381">
            <v>241004</v>
          </cell>
          <cell r="F381">
            <v>0</v>
          </cell>
        </row>
        <row r="382">
          <cell r="B382">
            <v>215010</v>
          </cell>
          <cell r="C382">
            <v>0</v>
          </cell>
          <cell r="E382">
            <v>241006</v>
          </cell>
          <cell r="F382">
            <v>0</v>
          </cell>
        </row>
        <row r="383">
          <cell r="B383">
            <v>215011</v>
          </cell>
          <cell r="C383">
            <v>0</v>
          </cell>
          <cell r="E383">
            <v>241007</v>
          </cell>
          <cell r="F383">
            <v>0</v>
          </cell>
        </row>
        <row r="384">
          <cell r="B384">
            <v>215012</v>
          </cell>
          <cell r="C384">
            <v>0</v>
          </cell>
          <cell r="E384">
            <v>241008</v>
          </cell>
          <cell r="F384">
            <v>0</v>
          </cell>
        </row>
        <row r="385">
          <cell r="B385">
            <v>215031</v>
          </cell>
          <cell r="C385">
            <v>0</v>
          </cell>
          <cell r="E385">
            <v>241009</v>
          </cell>
          <cell r="F385">
            <v>0</v>
          </cell>
        </row>
        <row r="386">
          <cell r="B386">
            <v>216000</v>
          </cell>
          <cell r="C386">
            <v>9716241722</v>
          </cell>
          <cell r="E386">
            <v>241011</v>
          </cell>
          <cell r="F386">
            <v>0</v>
          </cell>
        </row>
        <row r="387">
          <cell r="B387">
            <v>216100</v>
          </cell>
          <cell r="C387">
            <v>9708583197</v>
          </cell>
          <cell r="E387">
            <v>241012</v>
          </cell>
          <cell r="F387">
            <v>0</v>
          </cell>
        </row>
        <row r="388">
          <cell r="B388">
            <v>216101</v>
          </cell>
          <cell r="C388">
            <v>9708583197</v>
          </cell>
          <cell r="E388">
            <v>241013</v>
          </cell>
          <cell r="F388">
            <v>0</v>
          </cell>
        </row>
        <row r="389">
          <cell r="B389">
            <v>216102</v>
          </cell>
          <cell r="C389">
            <v>9708583197</v>
          </cell>
          <cell r="E389">
            <v>241014</v>
          </cell>
          <cell r="F389">
            <v>0</v>
          </cell>
        </row>
        <row r="390">
          <cell r="B390">
            <v>216103</v>
          </cell>
          <cell r="C390">
            <v>0</v>
          </cell>
          <cell r="E390">
            <v>241016</v>
          </cell>
          <cell r="F390">
            <v>0</v>
          </cell>
        </row>
        <row r="391">
          <cell r="B391">
            <v>216104</v>
          </cell>
          <cell r="C391">
            <v>0</v>
          </cell>
          <cell r="E391">
            <v>241017</v>
          </cell>
          <cell r="F391">
            <v>0</v>
          </cell>
        </row>
        <row r="392">
          <cell r="B392">
            <v>216109</v>
          </cell>
          <cell r="C392">
            <v>0</v>
          </cell>
          <cell r="E392">
            <v>241018</v>
          </cell>
          <cell r="F392">
            <v>0</v>
          </cell>
        </row>
        <row r="393">
          <cell r="B393">
            <v>216111</v>
          </cell>
          <cell r="C393">
            <v>0</v>
          </cell>
          <cell r="E393">
            <v>241019</v>
          </cell>
          <cell r="F393">
            <v>0</v>
          </cell>
        </row>
        <row r="394">
          <cell r="B394">
            <v>216112</v>
          </cell>
          <cell r="C394">
            <v>0</v>
          </cell>
          <cell r="E394">
            <v>241020</v>
          </cell>
          <cell r="F394">
            <v>0</v>
          </cell>
        </row>
        <row r="395">
          <cell r="B395">
            <v>216113</v>
          </cell>
          <cell r="C395">
            <v>0</v>
          </cell>
          <cell r="E395">
            <v>241021</v>
          </cell>
          <cell r="F395">
            <v>0</v>
          </cell>
        </row>
        <row r="396">
          <cell r="B396">
            <v>216114</v>
          </cell>
          <cell r="C396">
            <v>0</v>
          </cell>
          <cell r="E396">
            <v>241052</v>
          </cell>
          <cell r="F396">
            <v>0</v>
          </cell>
        </row>
        <row r="397">
          <cell r="B397">
            <v>216119</v>
          </cell>
          <cell r="C397">
            <v>0</v>
          </cell>
          <cell r="E397">
            <v>241053</v>
          </cell>
          <cell r="F397">
            <v>0</v>
          </cell>
        </row>
        <row r="398">
          <cell r="B398">
            <v>216200</v>
          </cell>
          <cell r="C398">
            <v>0</v>
          </cell>
          <cell r="E398">
            <v>241022</v>
          </cell>
          <cell r="F398">
            <v>272000000</v>
          </cell>
        </row>
        <row r="399">
          <cell r="B399">
            <v>216201</v>
          </cell>
          <cell r="C399">
            <v>0</v>
          </cell>
          <cell r="E399">
            <v>241065</v>
          </cell>
          <cell r="F399">
            <v>272000000</v>
          </cell>
        </row>
        <row r="400">
          <cell r="B400">
            <v>216211</v>
          </cell>
          <cell r="C400">
            <v>0</v>
          </cell>
          <cell r="E400">
            <v>241066</v>
          </cell>
          <cell r="F400">
            <v>0</v>
          </cell>
        </row>
        <row r="401">
          <cell r="B401">
            <v>216300</v>
          </cell>
          <cell r="C401">
            <v>0</v>
          </cell>
          <cell r="E401">
            <v>241023</v>
          </cell>
          <cell r="F401">
            <v>0</v>
          </cell>
        </row>
        <row r="402">
          <cell r="B402">
            <v>216500</v>
          </cell>
          <cell r="C402">
            <v>7658525</v>
          </cell>
          <cell r="E402">
            <v>241026</v>
          </cell>
          <cell r="F402">
            <v>0</v>
          </cell>
        </row>
        <row r="403">
          <cell r="B403">
            <v>217000</v>
          </cell>
          <cell r="C403">
            <v>0</v>
          </cell>
          <cell r="E403">
            <v>241027</v>
          </cell>
          <cell r="F403">
            <v>0</v>
          </cell>
        </row>
        <row r="404">
          <cell r="B404">
            <v>217100</v>
          </cell>
          <cell r="C404">
            <v>0</v>
          </cell>
          <cell r="E404">
            <v>241028</v>
          </cell>
          <cell r="F404">
            <v>0</v>
          </cell>
        </row>
        <row r="405">
          <cell r="B405">
            <v>217200</v>
          </cell>
          <cell r="C405">
            <v>0</v>
          </cell>
          <cell r="E405">
            <v>241029</v>
          </cell>
          <cell r="F405">
            <v>0</v>
          </cell>
        </row>
        <row r="406">
          <cell r="B406">
            <v>217201</v>
          </cell>
          <cell r="C406">
            <v>0</v>
          </cell>
          <cell r="E406">
            <v>241030</v>
          </cell>
          <cell r="F406">
            <v>0</v>
          </cell>
        </row>
        <row r="407">
          <cell r="B407">
            <v>217202</v>
          </cell>
          <cell r="C407">
            <v>0</v>
          </cell>
          <cell r="E407">
            <v>241035</v>
          </cell>
          <cell r="F407">
            <v>0</v>
          </cell>
        </row>
        <row r="408">
          <cell r="B408">
            <v>217203</v>
          </cell>
          <cell r="C408">
            <v>0</v>
          </cell>
          <cell r="E408">
            <v>241058</v>
          </cell>
          <cell r="F408">
            <v>0</v>
          </cell>
        </row>
        <row r="409">
          <cell r="B409">
            <v>217204</v>
          </cell>
          <cell r="C409">
            <v>0</v>
          </cell>
          <cell r="E409">
            <v>241031</v>
          </cell>
          <cell r="F409">
            <v>0</v>
          </cell>
        </row>
        <row r="410">
          <cell r="B410">
            <v>217205</v>
          </cell>
          <cell r="C410">
            <v>0</v>
          </cell>
          <cell r="E410">
            <v>241032</v>
          </cell>
          <cell r="F410">
            <v>0</v>
          </cell>
        </row>
        <row r="411">
          <cell r="B411">
            <v>217221</v>
          </cell>
          <cell r="C411">
            <v>0</v>
          </cell>
          <cell r="E411">
            <v>241033</v>
          </cell>
          <cell r="F411">
            <v>0</v>
          </cell>
        </row>
        <row r="412">
          <cell r="B412">
            <v>217222</v>
          </cell>
          <cell r="C412">
            <v>0</v>
          </cell>
          <cell r="E412">
            <v>241034</v>
          </cell>
          <cell r="F412">
            <v>0</v>
          </cell>
        </row>
        <row r="413">
          <cell r="B413">
            <v>217223</v>
          </cell>
          <cell r="C413">
            <v>0</v>
          </cell>
          <cell r="E413">
            <v>241036</v>
          </cell>
          <cell r="F413">
            <v>0</v>
          </cell>
        </row>
        <row r="414">
          <cell r="B414">
            <v>217224</v>
          </cell>
          <cell r="C414">
            <v>0</v>
          </cell>
          <cell r="E414">
            <v>241037</v>
          </cell>
          <cell r="F414">
            <v>0</v>
          </cell>
        </row>
        <row r="415">
          <cell r="B415">
            <v>217225</v>
          </cell>
          <cell r="C415">
            <v>0</v>
          </cell>
          <cell r="E415">
            <v>241038</v>
          </cell>
          <cell r="F415">
            <v>0</v>
          </cell>
        </row>
        <row r="416">
          <cell r="B416">
            <v>217226</v>
          </cell>
          <cell r="C416">
            <v>0</v>
          </cell>
          <cell r="E416">
            <v>241039</v>
          </cell>
          <cell r="F416">
            <v>0</v>
          </cell>
        </row>
        <row r="417">
          <cell r="B417">
            <v>217300</v>
          </cell>
          <cell r="C417">
            <v>0</v>
          </cell>
          <cell r="E417">
            <v>241041</v>
          </cell>
          <cell r="F417">
            <v>0</v>
          </cell>
        </row>
        <row r="418">
          <cell r="B418">
            <v>217301</v>
          </cell>
          <cell r="C418">
            <v>0</v>
          </cell>
          <cell r="E418">
            <v>241042</v>
          </cell>
          <cell r="F418">
            <v>0</v>
          </cell>
        </row>
        <row r="419">
          <cell r="B419">
            <v>217302</v>
          </cell>
          <cell r="C419">
            <v>0</v>
          </cell>
          <cell r="E419">
            <v>241043</v>
          </cell>
          <cell r="F419">
            <v>0</v>
          </cell>
        </row>
        <row r="420">
          <cell r="B420">
            <v>217303</v>
          </cell>
          <cell r="C420">
            <v>0</v>
          </cell>
          <cell r="E420">
            <v>241044</v>
          </cell>
          <cell r="F420">
            <v>0</v>
          </cell>
        </row>
        <row r="421">
          <cell r="B421">
            <v>217304</v>
          </cell>
          <cell r="C421">
            <v>0</v>
          </cell>
          <cell r="E421">
            <v>241046</v>
          </cell>
          <cell r="F421">
            <v>0</v>
          </cell>
        </row>
        <row r="422">
          <cell r="B422">
            <v>217305</v>
          </cell>
          <cell r="C422">
            <v>0</v>
          </cell>
          <cell r="E422">
            <v>241047</v>
          </cell>
          <cell r="F422">
            <v>0</v>
          </cell>
        </row>
        <row r="423">
          <cell r="B423">
            <v>217306</v>
          </cell>
          <cell r="C423">
            <v>0</v>
          </cell>
          <cell r="E423">
            <v>241048</v>
          </cell>
          <cell r="F423">
            <v>0</v>
          </cell>
        </row>
        <row r="424">
          <cell r="B424">
            <v>217307</v>
          </cell>
          <cell r="C424">
            <v>0</v>
          </cell>
          <cell r="E424">
            <v>241049</v>
          </cell>
          <cell r="F424">
            <v>0</v>
          </cell>
        </row>
        <row r="425">
          <cell r="B425">
            <v>217308</v>
          </cell>
          <cell r="C425">
            <v>0</v>
          </cell>
          <cell r="E425">
            <v>241050</v>
          </cell>
          <cell r="F425">
            <v>0</v>
          </cell>
        </row>
        <row r="426">
          <cell r="B426">
            <v>217309</v>
          </cell>
          <cell r="C426">
            <v>0</v>
          </cell>
          <cell r="E426">
            <v>241055</v>
          </cell>
          <cell r="F426">
            <v>0</v>
          </cell>
        </row>
        <row r="427">
          <cell r="B427">
            <v>217310</v>
          </cell>
          <cell r="C427">
            <v>0</v>
          </cell>
          <cell r="E427">
            <v>241056</v>
          </cell>
          <cell r="F427">
            <v>0</v>
          </cell>
        </row>
        <row r="428">
          <cell r="B428">
            <v>217311</v>
          </cell>
          <cell r="C428">
            <v>0</v>
          </cell>
          <cell r="E428">
            <v>241061</v>
          </cell>
          <cell r="F428">
            <v>0</v>
          </cell>
        </row>
        <row r="429">
          <cell r="B429">
            <v>217312</v>
          </cell>
          <cell r="C429">
            <v>0</v>
          </cell>
          <cell r="E429">
            <v>241067</v>
          </cell>
          <cell r="F429">
            <v>0</v>
          </cell>
        </row>
        <row r="430">
          <cell r="B430">
            <v>217313</v>
          </cell>
          <cell r="C430">
            <v>0</v>
          </cell>
          <cell r="E430">
            <v>241070</v>
          </cell>
          <cell r="F430">
            <v>0</v>
          </cell>
        </row>
        <row r="431">
          <cell r="B431">
            <v>217314</v>
          </cell>
          <cell r="C431">
            <v>0</v>
          </cell>
          <cell r="E431">
            <v>241071</v>
          </cell>
          <cell r="F431">
            <v>0</v>
          </cell>
        </row>
        <row r="432">
          <cell r="B432">
            <v>217315</v>
          </cell>
          <cell r="C432">
            <v>0</v>
          </cell>
          <cell r="E432">
            <v>241072</v>
          </cell>
          <cell r="F432">
            <v>0</v>
          </cell>
        </row>
        <row r="433">
          <cell r="B433">
            <v>217316</v>
          </cell>
          <cell r="C433">
            <v>0</v>
          </cell>
          <cell r="E433">
            <v>241073</v>
          </cell>
          <cell r="F433">
            <v>0</v>
          </cell>
        </row>
        <row r="434">
          <cell r="B434">
            <v>217317</v>
          </cell>
          <cell r="C434">
            <v>0</v>
          </cell>
          <cell r="E434">
            <v>241074</v>
          </cell>
          <cell r="F434">
            <v>0</v>
          </cell>
        </row>
        <row r="435">
          <cell r="B435">
            <v>217318</v>
          </cell>
          <cell r="C435">
            <v>0</v>
          </cell>
          <cell r="E435">
            <v>241075</v>
          </cell>
          <cell r="F435">
            <v>0</v>
          </cell>
        </row>
        <row r="436">
          <cell r="B436">
            <v>217319</v>
          </cell>
          <cell r="C436">
            <v>0</v>
          </cell>
          <cell r="E436">
            <v>241076</v>
          </cell>
          <cell r="F436">
            <v>0</v>
          </cell>
        </row>
        <row r="437">
          <cell r="B437">
            <v>217320</v>
          </cell>
          <cell r="C437">
            <v>0</v>
          </cell>
          <cell r="E437">
            <v>241077</v>
          </cell>
          <cell r="F437">
            <v>0</v>
          </cell>
        </row>
        <row r="438">
          <cell r="B438">
            <v>217321</v>
          </cell>
          <cell r="C438">
            <v>0</v>
          </cell>
          <cell r="E438">
            <v>241078</v>
          </cell>
          <cell r="F438">
            <v>0</v>
          </cell>
        </row>
        <row r="439">
          <cell r="B439">
            <v>217322</v>
          </cell>
          <cell r="C439">
            <v>0</v>
          </cell>
          <cell r="E439">
            <v>241080</v>
          </cell>
          <cell r="F439">
            <v>0</v>
          </cell>
        </row>
        <row r="440">
          <cell r="B440">
            <v>217323</v>
          </cell>
          <cell r="C440">
            <v>0</v>
          </cell>
          <cell r="E440">
            <v>241081</v>
          </cell>
          <cell r="F440">
            <v>0</v>
          </cell>
        </row>
        <row r="441">
          <cell r="B441">
            <v>217324</v>
          </cell>
          <cell r="C441">
            <v>0</v>
          </cell>
          <cell r="E441">
            <v>241082</v>
          </cell>
          <cell r="F441">
            <v>0</v>
          </cell>
        </row>
        <row r="442">
          <cell r="B442">
            <v>217325</v>
          </cell>
          <cell r="C442">
            <v>0</v>
          </cell>
          <cell r="E442">
            <v>241083</v>
          </cell>
          <cell r="F442">
            <v>0</v>
          </cell>
        </row>
        <row r="443">
          <cell r="B443">
            <v>217326</v>
          </cell>
          <cell r="C443">
            <v>0</v>
          </cell>
          <cell r="E443">
            <v>241084</v>
          </cell>
          <cell r="F443">
            <v>0</v>
          </cell>
        </row>
        <row r="444">
          <cell r="B444">
            <v>217327</v>
          </cell>
          <cell r="C444">
            <v>0</v>
          </cell>
          <cell r="E444">
            <v>241085</v>
          </cell>
          <cell r="F444">
            <v>0</v>
          </cell>
        </row>
        <row r="445">
          <cell r="B445">
            <v>217351</v>
          </cell>
          <cell r="C445">
            <v>0</v>
          </cell>
          <cell r="E445">
            <v>241086</v>
          </cell>
          <cell r="F445">
            <v>0</v>
          </cell>
        </row>
        <row r="446">
          <cell r="B446">
            <v>217700</v>
          </cell>
          <cell r="C446">
            <v>0</v>
          </cell>
          <cell r="E446">
            <v>241087</v>
          </cell>
          <cell r="F446">
            <v>0</v>
          </cell>
        </row>
        <row r="447">
          <cell r="B447">
            <v>217800</v>
          </cell>
          <cell r="C447">
            <v>0</v>
          </cell>
          <cell r="E447">
            <v>241100</v>
          </cell>
          <cell r="F447">
            <v>0</v>
          </cell>
        </row>
        <row r="448">
          <cell r="B448">
            <v>218000</v>
          </cell>
          <cell r="C448">
            <v>0</v>
          </cell>
          <cell r="E448">
            <v>241101</v>
          </cell>
          <cell r="F448">
            <v>0</v>
          </cell>
        </row>
        <row r="449">
          <cell r="B449">
            <v>218100</v>
          </cell>
          <cell r="C449">
            <v>0</v>
          </cell>
          <cell r="E449">
            <v>241102</v>
          </cell>
          <cell r="F449">
            <v>0</v>
          </cell>
        </row>
        <row r="450">
          <cell r="B450">
            <v>218101</v>
          </cell>
          <cell r="C450">
            <v>0</v>
          </cell>
          <cell r="E450">
            <v>241110</v>
          </cell>
          <cell r="F450">
            <v>0</v>
          </cell>
        </row>
        <row r="451">
          <cell r="B451">
            <v>218112</v>
          </cell>
          <cell r="C451">
            <v>0</v>
          </cell>
          <cell r="E451">
            <v>241121</v>
          </cell>
          <cell r="F451">
            <v>0</v>
          </cell>
        </row>
        <row r="452">
          <cell r="B452">
            <v>218113</v>
          </cell>
          <cell r="C452">
            <v>0</v>
          </cell>
          <cell r="E452">
            <v>241200</v>
          </cell>
          <cell r="F452">
            <v>104000000</v>
          </cell>
        </row>
        <row r="453">
          <cell r="B453">
            <v>218114</v>
          </cell>
          <cell r="C453">
            <v>0</v>
          </cell>
          <cell r="E453">
            <v>241300</v>
          </cell>
          <cell r="F453">
            <v>0</v>
          </cell>
        </row>
        <row r="454">
          <cell r="B454">
            <v>218115</v>
          </cell>
          <cell r="C454">
            <v>0</v>
          </cell>
          <cell r="E454">
            <v>241301</v>
          </cell>
          <cell r="F454">
            <v>0</v>
          </cell>
        </row>
        <row r="455">
          <cell r="B455">
            <v>218116</v>
          </cell>
          <cell r="C455">
            <v>0</v>
          </cell>
          <cell r="E455">
            <v>241302</v>
          </cell>
          <cell r="F455">
            <v>0</v>
          </cell>
        </row>
        <row r="456">
          <cell r="B456">
            <v>218102</v>
          </cell>
          <cell r="C456">
            <v>0</v>
          </cell>
          <cell r="E456">
            <v>241303</v>
          </cell>
          <cell r="F456">
            <v>0</v>
          </cell>
        </row>
        <row r="457">
          <cell r="B457">
            <v>218103</v>
          </cell>
          <cell r="C457">
            <v>0</v>
          </cell>
          <cell r="E457">
            <v>241310</v>
          </cell>
          <cell r="F457">
            <v>0</v>
          </cell>
        </row>
        <row r="458">
          <cell r="B458">
            <v>218104</v>
          </cell>
          <cell r="C458">
            <v>0</v>
          </cell>
          <cell r="E458">
            <v>241311</v>
          </cell>
          <cell r="F458">
            <v>0</v>
          </cell>
        </row>
        <row r="459">
          <cell r="B459">
            <v>218105</v>
          </cell>
          <cell r="C459">
            <v>0</v>
          </cell>
          <cell r="E459">
            <v>241400</v>
          </cell>
          <cell r="F459">
            <v>0</v>
          </cell>
        </row>
        <row r="460">
          <cell r="B460">
            <v>218106</v>
          </cell>
          <cell r="C460">
            <v>0</v>
          </cell>
          <cell r="E460">
            <v>241500</v>
          </cell>
          <cell r="F460">
            <v>0</v>
          </cell>
        </row>
        <row r="461">
          <cell r="B461">
            <v>218107</v>
          </cell>
          <cell r="C461">
            <v>0</v>
          </cell>
          <cell r="E461">
            <v>241501</v>
          </cell>
          <cell r="F461">
            <v>0</v>
          </cell>
        </row>
        <row r="462">
          <cell r="B462">
            <v>218108</v>
          </cell>
          <cell r="C462">
            <v>0</v>
          </cell>
          <cell r="E462">
            <v>241502</v>
          </cell>
          <cell r="F462">
            <v>0</v>
          </cell>
        </row>
        <row r="463">
          <cell r="B463">
            <v>218111</v>
          </cell>
          <cell r="C463">
            <v>0</v>
          </cell>
          <cell r="E463">
            <v>241503</v>
          </cell>
          <cell r="F463">
            <v>0</v>
          </cell>
        </row>
        <row r="464">
          <cell r="B464">
            <v>218200</v>
          </cell>
          <cell r="C464">
            <v>0</v>
          </cell>
          <cell r="E464">
            <v>241521</v>
          </cell>
          <cell r="F464">
            <v>0</v>
          </cell>
        </row>
        <row r="465">
          <cell r="B465">
            <v>218500</v>
          </cell>
          <cell r="C465">
            <v>0</v>
          </cell>
          <cell r="E465">
            <v>241600</v>
          </cell>
          <cell r="F465">
            <v>0</v>
          </cell>
        </row>
        <row r="466">
          <cell r="B466">
            <v>218600</v>
          </cell>
          <cell r="C466">
            <v>0</v>
          </cell>
          <cell r="E466">
            <v>241700</v>
          </cell>
          <cell r="F466">
            <v>0</v>
          </cell>
        </row>
        <row r="467">
          <cell r="B467">
            <v>218601</v>
          </cell>
          <cell r="C467">
            <v>0</v>
          </cell>
          <cell r="E467">
            <v>241701</v>
          </cell>
          <cell r="F467">
            <v>0</v>
          </cell>
        </row>
        <row r="468">
          <cell r="B468">
            <v>218602</v>
          </cell>
          <cell r="C468">
            <v>0</v>
          </cell>
          <cell r="E468">
            <v>241702</v>
          </cell>
          <cell r="F468">
            <v>0</v>
          </cell>
        </row>
        <row r="469">
          <cell r="B469">
            <v>218603</v>
          </cell>
          <cell r="C469">
            <v>0</v>
          </cell>
          <cell r="E469">
            <v>241703</v>
          </cell>
          <cell r="F469">
            <v>0</v>
          </cell>
        </row>
        <row r="470">
          <cell r="B470">
            <v>218604</v>
          </cell>
          <cell r="C470">
            <v>0</v>
          </cell>
          <cell r="E470">
            <v>241704</v>
          </cell>
          <cell r="F470">
            <v>0</v>
          </cell>
        </row>
        <row r="471">
          <cell r="B471">
            <v>218605</v>
          </cell>
          <cell r="C471">
            <v>0</v>
          </cell>
          <cell r="E471">
            <v>241705</v>
          </cell>
          <cell r="F471">
            <v>0</v>
          </cell>
        </row>
        <row r="472">
          <cell r="B472">
            <v>218606</v>
          </cell>
          <cell r="C472">
            <v>0</v>
          </cell>
          <cell r="E472">
            <v>241706</v>
          </cell>
          <cell r="F472">
            <v>0</v>
          </cell>
        </row>
        <row r="473">
          <cell r="B473">
            <v>219000</v>
          </cell>
          <cell r="C473">
            <v>0</v>
          </cell>
          <cell r="E473">
            <v>241800</v>
          </cell>
          <cell r="F473">
            <v>2285217652</v>
          </cell>
        </row>
        <row r="474">
          <cell r="B474">
            <v>219100</v>
          </cell>
          <cell r="C474">
            <v>0</v>
          </cell>
          <cell r="E474">
            <v>241801</v>
          </cell>
          <cell r="F474">
            <v>40410059</v>
          </cell>
        </row>
        <row r="475">
          <cell r="B475">
            <v>219101</v>
          </cell>
          <cell r="C475">
            <v>0</v>
          </cell>
          <cell r="E475">
            <v>241802</v>
          </cell>
          <cell r="F475">
            <v>2244807593</v>
          </cell>
        </row>
        <row r="476">
          <cell r="B476">
            <v>219102</v>
          </cell>
          <cell r="C476">
            <v>0</v>
          </cell>
          <cell r="E476">
            <v>241900</v>
          </cell>
          <cell r="F476">
            <v>0</v>
          </cell>
        </row>
        <row r="477">
          <cell r="B477">
            <v>220000</v>
          </cell>
          <cell r="C477">
            <v>50047684865</v>
          </cell>
          <cell r="E477">
            <v>242100</v>
          </cell>
          <cell r="F477">
            <v>145667256</v>
          </cell>
        </row>
        <row r="478">
          <cell r="B478">
            <v>220100</v>
          </cell>
          <cell r="C478">
            <v>8971310000</v>
          </cell>
          <cell r="E478">
            <v>242101</v>
          </cell>
          <cell r="F478">
            <v>0</v>
          </cell>
        </row>
        <row r="479">
          <cell r="B479">
            <v>220200</v>
          </cell>
          <cell r="C479">
            <v>0</v>
          </cell>
          <cell r="E479">
            <v>242102</v>
          </cell>
          <cell r="F479">
            <v>145667256</v>
          </cell>
        </row>
        <row r="480">
          <cell r="B480">
            <v>220300</v>
          </cell>
          <cell r="C480">
            <v>0</v>
          </cell>
          <cell r="E480">
            <v>242103</v>
          </cell>
          <cell r="F480">
            <v>0</v>
          </cell>
        </row>
        <row r="481">
          <cell r="B481">
            <v>220301</v>
          </cell>
          <cell r="C481">
            <v>0</v>
          </cell>
          <cell r="E481">
            <v>242104</v>
          </cell>
          <cell r="F481">
            <v>0</v>
          </cell>
        </row>
        <row r="482">
          <cell r="B482">
            <v>220302</v>
          </cell>
          <cell r="C482">
            <v>0</v>
          </cell>
          <cell r="E482">
            <v>242121</v>
          </cell>
          <cell r="F482">
            <v>0</v>
          </cell>
        </row>
        <row r="483">
          <cell r="B483">
            <v>220320</v>
          </cell>
          <cell r="C483">
            <v>0</v>
          </cell>
          <cell r="E483">
            <v>242200</v>
          </cell>
          <cell r="F483">
            <v>0</v>
          </cell>
        </row>
        <row r="484">
          <cell r="B484">
            <v>220400</v>
          </cell>
          <cell r="C484">
            <v>8067310000</v>
          </cell>
          <cell r="E484">
            <v>242201</v>
          </cell>
          <cell r="F484">
            <v>0</v>
          </cell>
        </row>
        <row r="485">
          <cell r="B485">
            <v>220401</v>
          </cell>
          <cell r="C485">
            <v>5539020000</v>
          </cell>
          <cell r="E485">
            <v>242209</v>
          </cell>
          <cell r="F485">
            <v>0</v>
          </cell>
        </row>
        <row r="486">
          <cell r="B486">
            <v>220405</v>
          </cell>
          <cell r="C486">
            <v>5311450000</v>
          </cell>
          <cell r="E486">
            <v>242300</v>
          </cell>
          <cell r="F486">
            <v>0</v>
          </cell>
        </row>
        <row r="487">
          <cell r="B487">
            <v>220406</v>
          </cell>
          <cell r="C487">
            <v>227570000</v>
          </cell>
          <cell r="E487">
            <v>242301</v>
          </cell>
          <cell r="F487">
            <v>0</v>
          </cell>
        </row>
        <row r="488">
          <cell r="B488">
            <v>220402</v>
          </cell>
          <cell r="C488">
            <v>0</v>
          </cell>
          <cell r="E488">
            <v>242302</v>
          </cell>
          <cell r="F488">
            <v>0</v>
          </cell>
        </row>
        <row r="489">
          <cell r="B489">
            <v>220403</v>
          </cell>
          <cell r="C489">
            <v>2528290000</v>
          </cell>
          <cell r="E489">
            <v>244000</v>
          </cell>
          <cell r="F489">
            <v>11845922734</v>
          </cell>
        </row>
        <row r="490">
          <cell r="B490">
            <v>220404</v>
          </cell>
          <cell r="C490">
            <v>0</v>
          </cell>
          <cell r="E490">
            <v>244100</v>
          </cell>
          <cell r="F490">
            <v>192817497</v>
          </cell>
        </row>
        <row r="491">
          <cell r="B491">
            <v>220500</v>
          </cell>
          <cell r="C491">
            <v>0</v>
          </cell>
          <cell r="E491">
            <v>244101</v>
          </cell>
          <cell r="F491">
            <v>138164398</v>
          </cell>
        </row>
        <row r="492">
          <cell r="B492">
            <v>220600</v>
          </cell>
          <cell r="C492">
            <v>0</v>
          </cell>
          <cell r="E492">
            <v>244102</v>
          </cell>
          <cell r="F492">
            <v>0</v>
          </cell>
        </row>
        <row r="493">
          <cell r="B493">
            <v>220601</v>
          </cell>
          <cell r="C493">
            <v>0</v>
          </cell>
          <cell r="E493">
            <v>244121</v>
          </cell>
          <cell r="F493">
            <v>54653099</v>
          </cell>
        </row>
        <row r="494">
          <cell r="B494">
            <v>220602</v>
          </cell>
          <cell r="C494">
            <v>0</v>
          </cell>
          <cell r="E494">
            <v>244200</v>
          </cell>
          <cell r="F494">
            <v>9795007418</v>
          </cell>
        </row>
        <row r="495">
          <cell r="B495">
            <v>220611</v>
          </cell>
          <cell r="C495">
            <v>0</v>
          </cell>
          <cell r="E495">
            <v>244201</v>
          </cell>
          <cell r="F495">
            <v>3697117280</v>
          </cell>
        </row>
        <row r="496">
          <cell r="B496">
            <v>220700</v>
          </cell>
          <cell r="C496">
            <v>0</v>
          </cell>
          <cell r="E496">
            <v>244202</v>
          </cell>
          <cell r="F496">
            <v>525774879</v>
          </cell>
        </row>
        <row r="497">
          <cell r="B497">
            <v>220701</v>
          </cell>
          <cell r="C497">
            <v>0</v>
          </cell>
          <cell r="E497">
            <v>244203</v>
          </cell>
          <cell r="F497">
            <v>5572115259</v>
          </cell>
        </row>
        <row r="498">
          <cell r="B498">
            <v>220702</v>
          </cell>
          <cell r="C498">
            <v>0</v>
          </cell>
          <cell r="E498">
            <v>244204</v>
          </cell>
          <cell r="F498">
            <v>1426846268</v>
          </cell>
        </row>
        <row r="499">
          <cell r="B499">
            <v>220800</v>
          </cell>
          <cell r="C499">
            <v>0</v>
          </cell>
          <cell r="E499">
            <v>244205</v>
          </cell>
          <cell r="F499">
            <v>0</v>
          </cell>
        </row>
        <row r="500">
          <cell r="B500">
            <v>220801</v>
          </cell>
          <cell r="C500">
            <v>0</v>
          </cell>
          <cell r="E500">
            <v>244206</v>
          </cell>
          <cell r="F500">
            <v>1310927969</v>
          </cell>
        </row>
        <row r="501">
          <cell r="B501">
            <v>220802</v>
          </cell>
          <cell r="C501">
            <v>0</v>
          </cell>
          <cell r="E501">
            <v>244207</v>
          </cell>
          <cell r="F501">
            <v>2834341022</v>
          </cell>
        </row>
        <row r="502">
          <cell r="B502">
            <v>220803</v>
          </cell>
          <cell r="C502">
            <v>0</v>
          </cell>
          <cell r="E502">
            <v>244208</v>
          </cell>
          <cell r="F502">
            <v>0</v>
          </cell>
        </row>
        <row r="503">
          <cell r="B503">
            <v>220811</v>
          </cell>
          <cell r="C503">
            <v>0</v>
          </cell>
          <cell r="E503">
            <v>244221</v>
          </cell>
          <cell r="F503">
            <v>0</v>
          </cell>
        </row>
        <row r="504">
          <cell r="B504">
            <v>220900</v>
          </cell>
          <cell r="C504">
            <v>0</v>
          </cell>
          <cell r="E504">
            <v>244231</v>
          </cell>
          <cell r="F504">
            <v>0</v>
          </cell>
        </row>
        <row r="505">
          <cell r="B505">
            <v>220901</v>
          </cell>
          <cell r="C505">
            <v>0</v>
          </cell>
          <cell r="E505">
            <v>244400</v>
          </cell>
          <cell r="F505">
            <v>0</v>
          </cell>
        </row>
        <row r="506">
          <cell r="B506">
            <v>220910</v>
          </cell>
          <cell r="C506">
            <v>0</v>
          </cell>
          <cell r="E506">
            <v>244401</v>
          </cell>
          <cell r="F506">
            <v>0</v>
          </cell>
        </row>
        <row r="507">
          <cell r="B507">
            <v>221000</v>
          </cell>
          <cell r="C507">
            <v>0</v>
          </cell>
          <cell r="E507">
            <v>244402</v>
          </cell>
          <cell r="F507">
            <v>0</v>
          </cell>
        </row>
        <row r="508">
          <cell r="B508">
            <v>221100</v>
          </cell>
          <cell r="C508">
            <v>0</v>
          </cell>
          <cell r="E508">
            <v>244411</v>
          </cell>
          <cell r="F508">
            <v>0</v>
          </cell>
        </row>
        <row r="509">
          <cell r="B509">
            <v>221200</v>
          </cell>
          <cell r="C509">
            <v>904000000</v>
          </cell>
          <cell r="E509">
            <v>244500</v>
          </cell>
          <cell r="F509">
            <v>1858097819</v>
          </cell>
        </row>
        <row r="510">
          <cell r="B510">
            <v>221201</v>
          </cell>
          <cell r="C510">
            <v>0</v>
          </cell>
          <cell r="E510">
            <v>244501</v>
          </cell>
          <cell r="F510">
            <v>1687750742</v>
          </cell>
        </row>
        <row r="511">
          <cell r="B511">
            <v>221202</v>
          </cell>
          <cell r="C511">
            <v>0</v>
          </cell>
          <cell r="E511">
            <v>244502</v>
          </cell>
          <cell r="F511">
            <v>0</v>
          </cell>
        </row>
        <row r="512">
          <cell r="B512">
            <v>221203</v>
          </cell>
          <cell r="C512">
            <v>904000000</v>
          </cell>
          <cell r="E512">
            <v>244503</v>
          </cell>
          <cell r="F512">
            <v>1431584920</v>
          </cell>
        </row>
        <row r="513">
          <cell r="B513">
            <v>221211</v>
          </cell>
          <cell r="C513">
            <v>0</v>
          </cell>
          <cell r="E513">
            <v>244504</v>
          </cell>
          <cell r="F513">
            <v>256165805</v>
          </cell>
        </row>
        <row r="514">
          <cell r="B514">
            <v>221300</v>
          </cell>
          <cell r="C514">
            <v>0</v>
          </cell>
          <cell r="E514">
            <v>244507</v>
          </cell>
          <cell r="F514">
            <v>17</v>
          </cell>
        </row>
        <row r="515">
          <cell r="B515">
            <v>221400</v>
          </cell>
          <cell r="C515">
            <v>0</v>
          </cell>
          <cell r="E515">
            <v>244508</v>
          </cell>
          <cell r="F515">
            <v>146595961</v>
          </cell>
        </row>
        <row r="516">
          <cell r="B516">
            <v>222000</v>
          </cell>
          <cell r="C516">
            <v>41015597645</v>
          </cell>
          <cell r="E516">
            <v>244509</v>
          </cell>
          <cell r="F516">
            <v>0</v>
          </cell>
        </row>
        <row r="517">
          <cell r="B517">
            <v>222100</v>
          </cell>
          <cell r="C517">
            <v>12524735642</v>
          </cell>
          <cell r="E517">
            <v>244510</v>
          </cell>
          <cell r="F517">
            <v>128881248</v>
          </cell>
        </row>
        <row r="518">
          <cell r="B518">
            <v>222200</v>
          </cell>
          <cell r="C518">
            <v>16540666281</v>
          </cell>
          <cell r="E518">
            <v>244511</v>
          </cell>
          <cell r="F518">
            <v>17714020</v>
          </cell>
        </row>
        <row r="519">
          <cell r="B519">
            <v>222201</v>
          </cell>
          <cell r="C519">
            <v>16068621532</v>
          </cell>
          <cell r="E519">
            <v>244514</v>
          </cell>
          <cell r="F519">
            <v>693</v>
          </cell>
        </row>
        <row r="520">
          <cell r="B520">
            <v>222202</v>
          </cell>
          <cell r="C520">
            <v>472044749</v>
          </cell>
          <cell r="E520">
            <v>244515</v>
          </cell>
          <cell r="F520">
            <v>457</v>
          </cell>
        </row>
        <row r="521">
          <cell r="B521">
            <v>222300</v>
          </cell>
          <cell r="C521">
            <v>734848898</v>
          </cell>
          <cell r="E521">
            <v>244516</v>
          </cell>
          <cell r="F521">
            <v>0</v>
          </cell>
        </row>
        <row r="522">
          <cell r="B522">
            <v>222400</v>
          </cell>
          <cell r="C522">
            <v>6582444674</v>
          </cell>
          <cell r="E522">
            <v>244517</v>
          </cell>
          <cell r="F522">
            <v>0</v>
          </cell>
        </row>
        <row r="523">
          <cell r="B523">
            <v>222401</v>
          </cell>
          <cell r="C523">
            <v>1913043018</v>
          </cell>
          <cell r="E523">
            <v>244518</v>
          </cell>
          <cell r="F523">
            <v>457</v>
          </cell>
        </row>
        <row r="524">
          <cell r="B524">
            <v>222402</v>
          </cell>
          <cell r="C524">
            <v>0</v>
          </cell>
          <cell r="E524">
            <v>244521</v>
          </cell>
          <cell r="F524">
            <v>0</v>
          </cell>
        </row>
        <row r="525">
          <cell r="B525">
            <v>222403</v>
          </cell>
          <cell r="C525">
            <v>1514759375</v>
          </cell>
          <cell r="E525">
            <v>244531</v>
          </cell>
          <cell r="F525">
            <v>659</v>
          </cell>
        </row>
        <row r="526">
          <cell r="B526">
            <v>222404</v>
          </cell>
          <cell r="C526">
            <v>3154642281</v>
          </cell>
          <cell r="E526">
            <v>244532</v>
          </cell>
          <cell r="F526">
            <v>0</v>
          </cell>
        </row>
        <row r="527">
          <cell r="B527">
            <v>222405</v>
          </cell>
          <cell r="C527">
            <v>0</v>
          </cell>
          <cell r="E527">
            <v>244533</v>
          </cell>
          <cell r="F527">
            <v>0</v>
          </cell>
        </row>
        <row r="528">
          <cell r="B528">
            <v>222411</v>
          </cell>
          <cell r="C528">
            <v>0</v>
          </cell>
          <cell r="E528">
            <v>244534</v>
          </cell>
          <cell r="F528">
            <v>659</v>
          </cell>
        </row>
        <row r="529">
          <cell r="B529">
            <v>222500</v>
          </cell>
          <cell r="C529">
            <v>4632902150</v>
          </cell>
          <cell r="E529">
            <v>244537</v>
          </cell>
          <cell r="F529">
            <v>0</v>
          </cell>
        </row>
        <row r="530">
          <cell r="B530">
            <v>222501</v>
          </cell>
          <cell r="C530">
            <v>170007460</v>
          </cell>
          <cell r="E530">
            <v>244540</v>
          </cell>
          <cell r="F530">
            <v>0</v>
          </cell>
        </row>
        <row r="531">
          <cell r="B531">
            <v>222502</v>
          </cell>
          <cell r="C531">
            <v>4462894690</v>
          </cell>
          <cell r="E531">
            <v>244541</v>
          </cell>
          <cell r="F531">
            <v>0</v>
          </cell>
        </row>
        <row r="532">
          <cell r="B532">
            <v>222503</v>
          </cell>
          <cell r="C532">
            <v>0</v>
          </cell>
          <cell r="E532">
            <v>244542</v>
          </cell>
          <cell r="F532">
            <v>0</v>
          </cell>
        </row>
        <row r="533">
          <cell r="B533">
            <v>222504</v>
          </cell>
          <cell r="C533">
            <v>0</v>
          </cell>
          <cell r="E533">
            <v>244560</v>
          </cell>
          <cell r="F533">
            <v>23750000</v>
          </cell>
        </row>
        <row r="534">
          <cell r="B534">
            <v>222900</v>
          </cell>
          <cell r="C534">
            <v>0</v>
          </cell>
          <cell r="E534">
            <v>244561</v>
          </cell>
          <cell r="F534">
            <v>0</v>
          </cell>
        </row>
        <row r="535">
          <cell r="B535">
            <v>223000</v>
          </cell>
          <cell r="C535">
            <v>1000</v>
          </cell>
          <cell r="E535">
            <v>244562</v>
          </cell>
          <cell r="F535">
            <v>23750000</v>
          </cell>
        </row>
        <row r="536">
          <cell r="B536">
            <v>223100</v>
          </cell>
          <cell r="C536">
            <v>0</v>
          </cell>
          <cell r="E536">
            <v>244563</v>
          </cell>
          <cell r="F536">
            <v>0</v>
          </cell>
        </row>
        <row r="537">
          <cell r="B537">
            <v>223200</v>
          </cell>
          <cell r="C537">
            <v>0</v>
          </cell>
          <cell r="E537">
            <v>244569</v>
          </cell>
          <cell r="F537">
            <v>0</v>
          </cell>
        </row>
        <row r="538">
          <cell r="B538">
            <v>223201</v>
          </cell>
          <cell r="C538">
            <v>0</v>
          </cell>
          <cell r="E538">
            <v>244600</v>
          </cell>
          <cell r="F538">
            <v>0</v>
          </cell>
        </row>
        <row r="539">
          <cell r="B539">
            <v>223211</v>
          </cell>
          <cell r="C539">
            <v>0</v>
          </cell>
          <cell r="E539">
            <v>244601</v>
          </cell>
          <cell r="F539">
            <v>0</v>
          </cell>
        </row>
        <row r="540">
          <cell r="B540">
            <v>223300</v>
          </cell>
          <cell r="C540">
            <v>0</v>
          </cell>
          <cell r="E540">
            <v>244602</v>
          </cell>
          <cell r="F540">
            <v>0</v>
          </cell>
        </row>
        <row r="541">
          <cell r="B541">
            <v>223301</v>
          </cell>
          <cell r="C541">
            <v>0</v>
          </cell>
          <cell r="E541">
            <v>244603</v>
          </cell>
          <cell r="F541">
            <v>0</v>
          </cell>
        </row>
        <row r="542">
          <cell r="B542">
            <v>223302</v>
          </cell>
          <cell r="C542">
            <v>0</v>
          </cell>
          <cell r="E542">
            <v>244604</v>
          </cell>
          <cell r="F542">
            <v>0</v>
          </cell>
        </row>
        <row r="543">
          <cell r="B543">
            <v>223400</v>
          </cell>
          <cell r="C543">
            <v>0</v>
          </cell>
          <cell r="E543">
            <v>244605</v>
          </cell>
          <cell r="F543">
            <v>0</v>
          </cell>
        </row>
        <row r="544">
          <cell r="B544">
            <v>223401</v>
          </cell>
          <cell r="C544">
            <v>0</v>
          </cell>
          <cell r="E544">
            <v>244611</v>
          </cell>
          <cell r="F544">
            <v>0</v>
          </cell>
        </row>
        <row r="545">
          <cell r="B545">
            <v>223402</v>
          </cell>
          <cell r="C545">
            <v>0</v>
          </cell>
          <cell r="E545">
            <v>244612</v>
          </cell>
          <cell r="F545">
            <v>0</v>
          </cell>
        </row>
        <row r="546">
          <cell r="B546">
            <v>223500</v>
          </cell>
          <cell r="C546">
            <v>0</v>
          </cell>
          <cell r="E546">
            <v>244613</v>
          </cell>
          <cell r="F546">
            <v>0</v>
          </cell>
        </row>
        <row r="547">
          <cell r="B547">
            <v>223800</v>
          </cell>
          <cell r="C547">
            <v>1000</v>
          </cell>
          <cell r="E547">
            <v>244615</v>
          </cell>
          <cell r="F547">
            <v>0</v>
          </cell>
        </row>
        <row r="548">
          <cell r="B548">
            <v>223801</v>
          </cell>
          <cell r="C548">
            <v>1000</v>
          </cell>
          <cell r="E548">
            <v>244621</v>
          </cell>
          <cell r="F548">
            <v>0</v>
          </cell>
        </row>
        <row r="549">
          <cell r="B549">
            <v>223802</v>
          </cell>
          <cell r="C549">
            <v>0</v>
          </cell>
          <cell r="E549">
            <v>244651</v>
          </cell>
          <cell r="F549">
            <v>0</v>
          </cell>
        </row>
        <row r="550">
          <cell r="B550">
            <v>223820</v>
          </cell>
          <cell r="C550">
            <v>0</v>
          </cell>
          <cell r="E550">
            <v>244700</v>
          </cell>
          <cell r="F550">
            <v>0</v>
          </cell>
        </row>
        <row r="551">
          <cell r="B551">
            <v>223861</v>
          </cell>
          <cell r="C551">
            <v>0</v>
          </cell>
          <cell r="E551">
            <v>244701</v>
          </cell>
          <cell r="F551">
            <v>0</v>
          </cell>
        </row>
        <row r="552">
          <cell r="B552">
            <v>223862</v>
          </cell>
          <cell r="C552">
            <v>0</v>
          </cell>
          <cell r="E552">
            <v>244702</v>
          </cell>
          <cell r="F552">
            <v>0</v>
          </cell>
        </row>
        <row r="553">
          <cell r="B553">
            <v>223863</v>
          </cell>
          <cell r="C553">
            <v>0</v>
          </cell>
          <cell r="E553">
            <v>244703</v>
          </cell>
          <cell r="F553">
            <v>0</v>
          </cell>
        </row>
        <row r="554">
          <cell r="B554">
            <v>223864</v>
          </cell>
          <cell r="C554">
            <v>0</v>
          </cell>
          <cell r="E554">
            <v>244704</v>
          </cell>
          <cell r="F554">
            <v>0</v>
          </cell>
        </row>
        <row r="555">
          <cell r="B555">
            <v>223865</v>
          </cell>
          <cell r="C555">
            <v>0</v>
          </cell>
          <cell r="E555">
            <v>244705</v>
          </cell>
          <cell r="F555">
            <v>0</v>
          </cell>
        </row>
        <row r="556">
          <cell r="B556">
            <v>223866</v>
          </cell>
          <cell r="C556">
            <v>0</v>
          </cell>
          <cell r="E556">
            <v>244706</v>
          </cell>
          <cell r="F556">
            <v>0</v>
          </cell>
        </row>
        <row r="557">
          <cell r="B557">
            <v>223900</v>
          </cell>
          <cell r="C557">
            <v>0</v>
          </cell>
          <cell r="E557">
            <v>244707</v>
          </cell>
          <cell r="F557">
            <v>0</v>
          </cell>
        </row>
        <row r="558">
          <cell r="B558">
            <v>223901</v>
          </cell>
          <cell r="C558">
            <v>0</v>
          </cell>
          <cell r="E558">
            <v>244708</v>
          </cell>
          <cell r="F558">
            <v>0</v>
          </cell>
        </row>
        <row r="559">
          <cell r="B559">
            <v>223902</v>
          </cell>
          <cell r="C559">
            <v>0</v>
          </cell>
          <cell r="E559">
            <v>244709</v>
          </cell>
          <cell r="F559">
            <v>0</v>
          </cell>
        </row>
        <row r="560">
          <cell r="B560">
            <v>223903</v>
          </cell>
          <cell r="C560">
            <v>0</v>
          </cell>
          <cell r="E560">
            <v>244710</v>
          </cell>
          <cell r="F560">
            <v>0</v>
          </cell>
        </row>
        <row r="561">
          <cell r="B561">
            <v>223904</v>
          </cell>
          <cell r="C561">
            <v>0</v>
          </cell>
          <cell r="E561">
            <v>244720</v>
          </cell>
          <cell r="F561">
            <v>0</v>
          </cell>
        </row>
        <row r="562">
          <cell r="B562">
            <v>223905</v>
          </cell>
          <cell r="C562">
            <v>0</v>
          </cell>
          <cell r="E562">
            <v>244730</v>
          </cell>
          <cell r="F562">
            <v>0</v>
          </cell>
        </row>
        <row r="563">
          <cell r="B563">
            <v>223906</v>
          </cell>
          <cell r="C563">
            <v>0</v>
          </cell>
          <cell r="E563">
            <v>244740</v>
          </cell>
          <cell r="F563">
            <v>0</v>
          </cell>
        </row>
        <row r="564">
          <cell r="B564">
            <v>223907</v>
          </cell>
          <cell r="C564">
            <v>0</v>
          </cell>
          <cell r="E564">
            <v>244750</v>
          </cell>
          <cell r="F564">
            <v>0</v>
          </cell>
        </row>
        <row r="565">
          <cell r="B565">
            <v>226000</v>
          </cell>
          <cell r="C565">
            <v>60776220</v>
          </cell>
          <cell r="E565">
            <v>244760</v>
          </cell>
          <cell r="F565">
            <v>0</v>
          </cell>
        </row>
        <row r="566">
          <cell r="B566">
            <v>226100</v>
          </cell>
          <cell r="C566">
            <v>0</v>
          </cell>
          <cell r="E566">
            <v>244780</v>
          </cell>
          <cell r="F566">
            <v>0</v>
          </cell>
        </row>
        <row r="567">
          <cell r="B567">
            <v>226200</v>
          </cell>
          <cell r="C567">
            <v>0</v>
          </cell>
          <cell r="E567">
            <v>244800</v>
          </cell>
          <cell r="F567">
            <v>0</v>
          </cell>
        </row>
        <row r="568">
          <cell r="B568">
            <v>226201</v>
          </cell>
          <cell r="C568">
            <v>0</v>
          </cell>
          <cell r="E568">
            <v>244811</v>
          </cell>
          <cell r="F568">
            <v>0</v>
          </cell>
        </row>
        <row r="569">
          <cell r="B569">
            <v>226202</v>
          </cell>
          <cell r="C569">
            <v>0</v>
          </cell>
          <cell r="E569">
            <v>244821</v>
          </cell>
          <cell r="F569">
            <v>0</v>
          </cell>
        </row>
        <row r="570">
          <cell r="B570">
            <v>226300</v>
          </cell>
          <cell r="C570">
            <v>54924000</v>
          </cell>
          <cell r="E570">
            <v>244831</v>
          </cell>
          <cell r="F570">
            <v>0</v>
          </cell>
        </row>
        <row r="571">
          <cell r="B571">
            <v>226301</v>
          </cell>
          <cell r="C571">
            <v>2104000</v>
          </cell>
          <cell r="E571">
            <v>244900</v>
          </cell>
          <cell r="F571">
            <v>0</v>
          </cell>
        </row>
        <row r="572">
          <cell r="B572">
            <v>226302</v>
          </cell>
          <cell r="C572">
            <v>52820000</v>
          </cell>
          <cell r="E572">
            <v>245000</v>
          </cell>
          <cell r="F572">
            <v>0</v>
          </cell>
        </row>
        <row r="573">
          <cell r="B573">
            <v>226303</v>
          </cell>
          <cell r="C573">
            <v>0</v>
          </cell>
          <cell r="E573">
            <v>245100</v>
          </cell>
          <cell r="F573">
            <v>0</v>
          </cell>
        </row>
        <row r="574">
          <cell r="B574">
            <v>226311</v>
          </cell>
          <cell r="C574">
            <v>0</v>
          </cell>
          <cell r="E574">
            <v>245200</v>
          </cell>
          <cell r="F574">
            <v>0</v>
          </cell>
        </row>
        <row r="575">
          <cell r="B575">
            <v>226400</v>
          </cell>
          <cell r="C575">
            <v>0</v>
          </cell>
          <cell r="E575">
            <v>245201</v>
          </cell>
          <cell r="F575">
            <v>0</v>
          </cell>
        </row>
        <row r="576">
          <cell r="B576">
            <v>226500</v>
          </cell>
          <cell r="C576">
            <v>5852220</v>
          </cell>
          <cell r="E576">
            <v>245202</v>
          </cell>
          <cell r="F576">
            <v>0</v>
          </cell>
        </row>
        <row r="577">
          <cell r="B577">
            <v>226501</v>
          </cell>
          <cell r="C577">
            <v>0</v>
          </cell>
          <cell r="E577">
            <v>245203</v>
          </cell>
          <cell r="F577">
            <v>0</v>
          </cell>
        </row>
        <row r="578">
          <cell r="B578">
            <v>226502</v>
          </cell>
          <cell r="C578">
            <v>5852220</v>
          </cell>
          <cell r="E578">
            <v>245231</v>
          </cell>
          <cell r="F578">
            <v>0</v>
          </cell>
        </row>
        <row r="579">
          <cell r="B579">
            <v>226900</v>
          </cell>
          <cell r="C579">
            <v>0</v>
          </cell>
          <cell r="E579">
            <v>245300</v>
          </cell>
          <cell r="F579">
            <v>0</v>
          </cell>
        </row>
        <row r="580">
          <cell r="B580">
            <v>224000</v>
          </cell>
          <cell r="C580">
            <v>1348308791</v>
          </cell>
          <cell r="E580">
            <v>245400</v>
          </cell>
          <cell r="F580">
            <v>0</v>
          </cell>
        </row>
        <row r="581">
          <cell r="B581">
            <v>224100</v>
          </cell>
          <cell r="C581">
            <v>0</v>
          </cell>
          <cell r="E581">
            <v>245700</v>
          </cell>
          <cell r="F581">
            <v>0</v>
          </cell>
        </row>
        <row r="582">
          <cell r="B582">
            <v>224200</v>
          </cell>
          <cell r="C582">
            <v>1343609514</v>
          </cell>
          <cell r="E582">
            <v>245500</v>
          </cell>
          <cell r="F582">
            <v>2750378083</v>
          </cell>
        </row>
        <row r="583">
          <cell r="B583">
            <v>224201</v>
          </cell>
          <cell r="C583">
            <v>0</v>
          </cell>
          <cell r="E583">
            <v>245600</v>
          </cell>
          <cell r="F583">
            <v>2750378083</v>
          </cell>
        </row>
        <row r="584">
          <cell r="B584">
            <v>224202</v>
          </cell>
          <cell r="C584">
            <v>0</v>
          </cell>
          <cell r="E584">
            <v>245601</v>
          </cell>
          <cell r="F584">
            <v>13133042242</v>
          </cell>
        </row>
        <row r="585">
          <cell r="B585">
            <v>224203</v>
          </cell>
          <cell r="C585">
            <v>1343609514</v>
          </cell>
          <cell r="E585">
            <v>245631</v>
          </cell>
          <cell r="F585">
            <v>0</v>
          </cell>
        </row>
        <row r="586">
          <cell r="B586">
            <v>224300</v>
          </cell>
          <cell r="C586">
            <v>0</v>
          </cell>
          <cell r="E586">
            <v>246000</v>
          </cell>
          <cell r="F586">
            <v>15568113600</v>
          </cell>
        </row>
        <row r="587">
          <cell r="B587">
            <v>224301</v>
          </cell>
          <cell r="C587">
            <v>0</v>
          </cell>
          <cell r="E587">
            <v>246100</v>
          </cell>
          <cell r="F587">
            <v>13137085000</v>
          </cell>
        </row>
        <row r="588">
          <cell r="B588">
            <v>224302</v>
          </cell>
          <cell r="C588">
            <v>0</v>
          </cell>
          <cell r="E588">
            <v>246200</v>
          </cell>
          <cell r="F588">
            <v>577027600</v>
          </cell>
        </row>
        <row r="589">
          <cell r="B589">
            <v>224303</v>
          </cell>
          <cell r="C589">
            <v>0</v>
          </cell>
          <cell r="E589">
            <v>246300</v>
          </cell>
          <cell r="F589">
            <v>13901000</v>
          </cell>
        </row>
        <row r="590">
          <cell r="B590">
            <v>224304</v>
          </cell>
          <cell r="C590">
            <v>0</v>
          </cell>
          <cell r="E590">
            <v>246400</v>
          </cell>
          <cell r="F590">
            <v>1840100000</v>
          </cell>
        </row>
        <row r="591">
          <cell r="B591">
            <v>224305</v>
          </cell>
          <cell r="C591">
            <v>0</v>
          </cell>
          <cell r="E591">
            <v>246500</v>
          </cell>
          <cell r="F591">
            <v>2995604219</v>
          </cell>
        </row>
        <row r="592">
          <cell r="B592">
            <v>224306</v>
          </cell>
          <cell r="C592">
            <v>0</v>
          </cell>
          <cell r="E592">
            <v>246600</v>
          </cell>
          <cell r="F592">
            <v>2995604219</v>
          </cell>
        </row>
        <row r="593">
          <cell r="B593">
            <v>224307</v>
          </cell>
          <cell r="C593">
            <v>0</v>
          </cell>
          <cell r="E593">
            <v>246601</v>
          </cell>
          <cell r="F593">
            <v>0</v>
          </cell>
        </row>
        <row r="594">
          <cell r="B594">
            <v>224308</v>
          </cell>
          <cell r="C594">
            <v>0</v>
          </cell>
          <cell r="E594">
            <v>246602</v>
          </cell>
          <cell r="F594">
            <v>2995604219</v>
          </cell>
        </row>
        <row r="595">
          <cell r="B595">
            <v>224309</v>
          </cell>
          <cell r="C595">
            <v>0</v>
          </cell>
          <cell r="E595">
            <v>246800</v>
          </cell>
          <cell r="F595">
            <v>0</v>
          </cell>
        </row>
        <row r="596">
          <cell r="B596">
            <v>224310</v>
          </cell>
          <cell r="C596">
            <v>0</v>
          </cell>
          <cell r="E596">
            <v>247000</v>
          </cell>
          <cell r="F596">
            <v>8256827701</v>
          </cell>
        </row>
        <row r="597">
          <cell r="B597">
            <v>224311</v>
          </cell>
          <cell r="C597">
            <v>0</v>
          </cell>
          <cell r="E597">
            <v>247100</v>
          </cell>
          <cell r="F597">
            <v>2415080725</v>
          </cell>
        </row>
        <row r="598">
          <cell r="B598">
            <v>224400</v>
          </cell>
          <cell r="C598">
            <v>0</v>
          </cell>
          <cell r="E598">
            <v>247101</v>
          </cell>
          <cell r="F598">
            <v>2415080725</v>
          </cell>
        </row>
        <row r="599">
          <cell r="B599">
            <v>224401</v>
          </cell>
          <cell r="C599">
            <v>0</v>
          </cell>
          <cell r="E599">
            <v>247102</v>
          </cell>
          <cell r="F599">
            <v>0</v>
          </cell>
        </row>
        <row r="600">
          <cell r="B600">
            <v>224411</v>
          </cell>
          <cell r="C600">
            <v>0</v>
          </cell>
          <cell r="E600">
            <v>247200</v>
          </cell>
          <cell r="F600">
            <v>4047000209</v>
          </cell>
        </row>
        <row r="601">
          <cell r="B601">
            <v>224500</v>
          </cell>
          <cell r="C601">
            <v>4699277</v>
          </cell>
          <cell r="E601">
            <v>247300</v>
          </cell>
          <cell r="F601">
            <v>3856852209</v>
          </cell>
        </row>
        <row r="602">
          <cell r="B602">
            <v>224700</v>
          </cell>
          <cell r="C602">
            <v>0</v>
          </cell>
          <cell r="E602">
            <v>247400</v>
          </cell>
          <cell r="F602">
            <v>40148000</v>
          </cell>
        </row>
        <row r="603">
          <cell r="B603">
            <v>224800</v>
          </cell>
          <cell r="C603">
            <v>5836380279</v>
          </cell>
          <cell r="E603">
            <v>249000</v>
          </cell>
          <cell r="F603">
            <v>150000000</v>
          </cell>
        </row>
        <row r="604">
          <cell r="B604">
            <v>224801</v>
          </cell>
          <cell r="C604">
            <v>510666641</v>
          </cell>
          <cell r="E604">
            <v>249100</v>
          </cell>
          <cell r="F604">
            <v>0</v>
          </cell>
        </row>
        <row r="605">
          <cell r="B605">
            <v>224802</v>
          </cell>
          <cell r="C605">
            <v>5325713638</v>
          </cell>
          <cell r="E605">
            <v>247500</v>
          </cell>
          <cell r="F605">
            <v>1794746767</v>
          </cell>
        </row>
        <row r="606">
          <cell r="B606">
            <v>225000</v>
          </cell>
          <cell r="C606">
            <v>0</v>
          </cell>
          <cell r="E606">
            <v>247600</v>
          </cell>
          <cell r="F606">
            <v>0</v>
          </cell>
        </row>
        <row r="607">
          <cell r="B607">
            <v>225100</v>
          </cell>
          <cell r="C607">
            <v>0</v>
          </cell>
          <cell r="E607">
            <v>247700</v>
          </cell>
          <cell r="F607">
            <v>0</v>
          </cell>
        </row>
        <row r="608">
          <cell r="B608">
            <v>225200</v>
          </cell>
          <cell r="C608">
            <v>0</v>
          </cell>
          <cell r="E608">
            <v>247701</v>
          </cell>
          <cell r="F608">
            <v>0</v>
          </cell>
        </row>
        <row r="609">
          <cell r="B609">
            <v>225201</v>
          </cell>
          <cell r="C609">
            <v>0</v>
          </cell>
          <cell r="E609">
            <v>247702</v>
          </cell>
          <cell r="F609">
            <v>0</v>
          </cell>
        </row>
        <row r="610">
          <cell r="B610">
            <v>225202</v>
          </cell>
          <cell r="C610">
            <v>0</v>
          </cell>
          <cell r="E610">
            <v>247703</v>
          </cell>
          <cell r="F610">
            <v>0</v>
          </cell>
        </row>
        <row r="611">
          <cell r="B611">
            <v>225203</v>
          </cell>
          <cell r="C611">
            <v>0</v>
          </cell>
          <cell r="E611">
            <v>247704</v>
          </cell>
          <cell r="F611">
            <v>0</v>
          </cell>
        </row>
        <row r="612">
          <cell r="B612">
            <v>225231</v>
          </cell>
          <cell r="C612">
            <v>0</v>
          </cell>
          <cell r="E612">
            <v>247705</v>
          </cell>
          <cell r="F612">
            <v>0</v>
          </cell>
        </row>
        <row r="613">
          <cell r="B613">
            <v>225300</v>
          </cell>
          <cell r="C613">
            <v>0</v>
          </cell>
          <cell r="E613">
            <v>247706</v>
          </cell>
          <cell r="F613">
            <v>0</v>
          </cell>
        </row>
        <row r="614">
          <cell r="B614">
            <v>225400</v>
          </cell>
          <cell r="C614">
            <v>0</v>
          </cell>
          <cell r="E614">
            <v>247707</v>
          </cell>
          <cell r="F614">
            <v>0</v>
          </cell>
        </row>
        <row r="615">
          <cell r="B615">
            <v>225700</v>
          </cell>
          <cell r="C615">
            <v>0</v>
          </cell>
          <cell r="E615">
            <v>247721</v>
          </cell>
          <cell r="F615">
            <v>0</v>
          </cell>
        </row>
        <row r="616">
          <cell r="B616">
            <v>225500</v>
          </cell>
          <cell r="C616">
            <v>0</v>
          </cell>
          <cell r="E616">
            <v>247800</v>
          </cell>
          <cell r="F616">
            <v>0</v>
          </cell>
        </row>
        <row r="617">
          <cell r="B617">
            <v>225600</v>
          </cell>
          <cell r="C617">
            <v>0</v>
          </cell>
          <cell r="E617">
            <v>247900</v>
          </cell>
          <cell r="F617">
            <v>0</v>
          </cell>
        </row>
        <row r="618">
          <cell r="B618">
            <v>225601</v>
          </cell>
          <cell r="C618">
            <v>0</v>
          </cell>
          <cell r="E618">
            <v>248000</v>
          </cell>
          <cell r="F618">
            <v>0</v>
          </cell>
        </row>
        <row r="619">
          <cell r="B619">
            <v>225631</v>
          </cell>
          <cell r="C619">
            <v>10382664159</v>
          </cell>
          <cell r="E619">
            <v>248600</v>
          </cell>
          <cell r="F619">
            <v>0</v>
          </cell>
        </row>
        <row r="620">
          <cell r="B620">
            <v>227000</v>
          </cell>
          <cell r="C620">
            <v>0</v>
          </cell>
          <cell r="E620">
            <v>248100</v>
          </cell>
          <cell r="F620">
            <v>0</v>
          </cell>
        </row>
        <row r="621">
          <cell r="B621">
            <v>227100</v>
          </cell>
          <cell r="C621">
            <v>0</v>
          </cell>
          <cell r="E621">
            <v>248200</v>
          </cell>
          <cell r="F621">
            <v>0</v>
          </cell>
        </row>
        <row r="622">
          <cell r="B622">
            <v>227500</v>
          </cell>
          <cell r="C622">
            <v>0</v>
          </cell>
          <cell r="E622">
            <v>248300</v>
          </cell>
          <cell r="F622">
            <v>0</v>
          </cell>
        </row>
        <row r="623">
          <cell r="B623">
            <v>227600</v>
          </cell>
          <cell r="C623">
            <v>0</v>
          </cell>
          <cell r="E623">
            <v>248301</v>
          </cell>
          <cell r="F623">
            <v>0</v>
          </cell>
        </row>
        <row r="624">
          <cell r="B624">
            <v>227700</v>
          </cell>
          <cell r="C624">
            <v>0</v>
          </cell>
          <cell r="E624">
            <v>248302</v>
          </cell>
          <cell r="F624">
            <v>0</v>
          </cell>
        </row>
        <row r="625">
          <cell r="B625">
            <v>227701</v>
          </cell>
          <cell r="C625">
            <v>0</v>
          </cell>
          <cell r="E625">
            <v>248303</v>
          </cell>
          <cell r="F625">
            <v>0</v>
          </cell>
        </row>
        <row r="626">
          <cell r="B626">
            <v>227702</v>
          </cell>
          <cell r="C626">
            <v>0</v>
          </cell>
          <cell r="E626">
            <v>248321</v>
          </cell>
          <cell r="F626">
            <v>0</v>
          </cell>
        </row>
        <row r="627">
          <cell r="B627">
            <v>227703</v>
          </cell>
          <cell r="C627">
            <v>0</v>
          </cell>
          <cell r="E627">
            <v>248400</v>
          </cell>
          <cell r="F627">
            <v>0</v>
          </cell>
        </row>
        <row r="628">
          <cell r="B628">
            <v>227704</v>
          </cell>
          <cell r="C628">
            <v>0</v>
          </cell>
          <cell r="E628">
            <v>248500</v>
          </cell>
          <cell r="F628">
            <v>0</v>
          </cell>
        </row>
        <row r="629">
          <cell r="B629">
            <v>227705</v>
          </cell>
          <cell r="C629">
            <v>0</v>
          </cell>
          <cell r="E629">
            <v>248700</v>
          </cell>
          <cell r="F629">
            <v>0</v>
          </cell>
        </row>
        <row r="630">
          <cell r="B630">
            <v>227706</v>
          </cell>
          <cell r="C630">
            <v>0</v>
          </cell>
          <cell r="E630">
            <v>246900</v>
          </cell>
          <cell r="F630">
            <v>0</v>
          </cell>
        </row>
        <row r="631">
          <cell r="B631">
            <v>227707</v>
          </cell>
          <cell r="C631">
            <v>0</v>
          </cell>
          <cell r="E631">
            <v>248800</v>
          </cell>
          <cell r="F631">
            <v>0</v>
          </cell>
        </row>
        <row r="632">
          <cell r="B632">
            <v>227708</v>
          </cell>
          <cell r="C632">
            <v>0</v>
          </cell>
          <cell r="E632">
            <v>248900</v>
          </cell>
          <cell r="F632">
            <v>0</v>
          </cell>
        </row>
        <row r="633">
          <cell r="B633">
            <v>227721</v>
          </cell>
          <cell r="C633">
            <v>0</v>
          </cell>
        </row>
        <row r="634">
          <cell r="B634">
            <v>227800</v>
          </cell>
          <cell r="C634">
            <v>0</v>
          </cell>
        </row>
        <row r="635">
          <cell r="B635">
            <v>227900</v>
          </cell>
          <cell r="C635">
            <v>0</v>
          </cell>
        </row>
        <row r="636">
          <cell r="B636">
            <v>228000</v>
          </cell>
          <cell r="C636">
            <v>0</v>
          </cell>
        </row>
        <row r="637">
          <cell r="B637">
            <v>228100</v>
          </cell>
          <cell r="C637">
            <v>166878416</v>
          </cell>
        </row>
        <row r="638">
          <cell r="B638">
            <v>228200</v>
          </cell>
          <cell r="C638">
            <v>0</v>
          </cell>
        </row>
        <row r="639">
          <cell r="B639">
            <v>228300</v>
          </cell>
          <cell r="C639">
            <v>0</v>
          </cell>
        </row>
        <row r="640">
          <cell r="B640">
            <v>228400</v>
          </cell>
          <cell r="C640">
            <v>134878416</v>
          </cell>
        </row>
        <row r="641">
          <cell r="B641">
            <v>228401</v>
          </cell>
          <cell r="C641">
            <v>134878416</v>
          </cell>
        </row>
        <row r="642">
          <cell r="B642">
            <v>228402</v>
          </cell>
          <cell r="C642">
            <v>0</v>
          </cell>
        </row>
        <row r="643">
          <cell r="B643">
            <v>228500</v>
          </cell>
          <cell r="C643">
            <v>32000000</v>
          </cell>
        </row>
        <row r="644">
          <cell r="B644">
            <v>228600</v>
          </cell>
          <cell r="C644">
            <v>0</v>
          </cell>
        </row>
        <row r="645">
          <cell r="B645">
            <v>228700</v>
          </cell>
          <cell r="C645">
            <v>0</v>
          </cell>
        </row>
        <row r="646">
          <cell r="B646">
            <v>228800</v>
          </cell>
          <cell r="C646">
            <v>0</v>
          </cell>
        </row>
        <row r="647">
          <cell r="B647">
            <v>229500</v>
          </cell>
          <cell r="C647">
            <v>74179754051</v>
          </cell>
          <cell r="E647">
            <v>249500</v>
          </cell>
          <cell r="F647">
            <v>73339175653</v>
          </cell>
        </row>
        <row r="648">
          <cell r="B648">
            <v>229700</v>
          </cell>
          <cell r="C648">
            <v>41979169909</v>
          </cell>
          <cell r="E648">
            <v>249700</v>
          </cell>
          <cell r="F648">
            <v>42819748307</v>
          </cell>
        </row>
        <row r="649">
          <cell r="B649">
            <v>229900</v>
          </cell>
          <cell r="C649">
            <v>116158923960</v>
          </cell>
          <cell r="E649">
            <v>249900</v>
          </cell>
          <cell r="F649">
            <v>116158923960</v>
          </cell>
        </row>
      </sheetData>
      <sheetData sheetId="13">
        <row r="1">
          <cell r="B1" t="str">
            <v>전기 잔액시산표(신용)</v>
          </cell>
        </row>
        <row r="4">
          <cell r="B4" t="str">
            <v>코 드</v>
          </cell>
          <cell r="C4" t="str">
            <v>잔           액</v>
          </cell>
          <cell r="E4" t="str">
            <v>코 드</v>
          </cell>
          <cell r="F4" t="str">
            <v>잔           액</v>
          </cell>
        </row>
        <row r="5">
          <cell r="B5">
            <v>110000</v>
          </cell>
          <cell r="C5">
            <v>108919312648</v>
          </cell>
          <cell r="E5">
            <v>109400</v>
          </cell>
          <cell r="F5">
            <v>0</v>
          </cell>
        </row>
        <row r="6">
          <cell r="B6">
            <v>110100</v>
          </cell>
          <cell r="C6">
            <v>1823549234</v>
          </cell>
          <cell r="E6">
            <v>109401</v>
          </cell>
          <cell r="F6">
            <v>0</v>
          </cell>
        </row>
        <row r="7">
          <cell r="B7">
            <v>110200</v>
          </cell>
          <cell r="C7">
            <v>1777149234</v>
          </cell>
          <cell r="E7">
            <v>109402</v>
          </cell>
          <cell r="F7">
            <v>0</v>
          </cell>
        </row>
        <row r="8">
          <cell r="B8">
            <v>110300</v>
          </cell>
          <cell r="C8">
            <v>46400000</v>
          </cell>
          <cell r="E8">
            <v>109403</v>
          </cell>
          <cell r="F8">
            <v>0</v>
          </cell>
        </row>
        <row r="9">
          <cell r="B9">
            <v>110700</v>
          </cell>
          <cell r="C9">
            <v>197246276</v>
          </cell>
          <cell r="E9">
            <v>109404</v>
          </cell>
          <cell r="F9">
            <v>0</v>
          </cell>
        </row>
        <row r="10">
          <cell r="B10">
            <v>110701</v>
          </cell>
          <cell r="C10">
            <v>197246276</v>
          </cell>
          <cell r="E10">
            <v>109405</v>
          </cell>
          <cell r="F10">
            <v>0</v>
          </cell>
        </row>
        <row r="11">
          <cell r="B11">
            <v>110702</v>
          </cell>
          <cell r="C11">
            <v>0</v>
          </cell>
          <cell r="E11">
            <v>130000</v>
          </cell>
          <cell r="F11">
            <v>250902689102</v>
          </cell>
        </row>
        <row r="12">
          <cell r="B12">
            <v>111000</v>
          </cell>
          <cell r="C12">
            <v>106898517138</v>
          </cell>
          <cell r="E12">
            <v>131000</v>
          </cell>
          <cell r="F12">
            <v>14562472800</v>
          </cell>
        </row>
        <row r="13">
          <cell r="B13">
            <v>111100</v>
          </cell>
          <cell r="C13">
            <v>106898517138</v>
          </cell>
          <cell r="E13">
            <v>131100</v>
          </cell>
          <cell r="F13">
            <v>12605252183</v>
          </cell>
        </row>
        <row r="14">
          <cell r="B14">
            <v>111200</v>
          </cell>
          <cell r="C14">
            <v>25011000000</v>
          </cell>
          <cell r="E14">
            <v>131200</v>
          </cell>
          <cell r="F14">
            <v>1957220617</v>
          </cell>
        </row>
        <row r="15">
          <cell r="B15">
            <v>111300</v>
          </cell>
          <cell r="C15">
            <v>81058000000</v>
          </cell>
          <cell r="E15">
            <v>131201</v>
          </cell>
          <cell r="F15">
            <v>1860829748</v>
          </cell>
        </row>
        <row r="16">
          <cell r="B16">
            <v>111301</v>
          </cell>
          <cell r="C16">
            <v>0</v>
          </cell>
          <cell r="E16">
            <v>131202</v>
          </cell>
          <cell r="F16">
            <v>0</v>
          </cell>
        </row>
        <row r="17">
          <cell r="B17">
            <v>111302</v>
          </cell>
          <cell r="C17">
            <v>0</v>
          </cell>
          <cell r="E17">
            <v>131203</v>
          </cell>
          <cell r="F17">
            <v>0</v>
          </cell>
        </row>
        <row r="18">
          <cell r="B18">
            <v>111303</v>
          </cell>
          <cell r="C18">
            <v>0</v>
          </cell>
          <cell r="E18">
            <v>131204</v>
          </cell>
          <cell r="F18">
            <v>0</v>
          </cell>
        </row>
        <row r="19">
          <cell r="B19">
            <v>111304</v>
          </cell>
          <cell r="C19">
            <v>0</v>
          </cell>
          <cell r="E19">
            <v>131205</v>
          </cell>
          <cell r="F19">
            <v>120000</v>
          </cell>
        </row>
        <row r="20">
          <cell r="B20">
            <v>111305</v>
          </cell>
          <cell r="C20">
            <v>0</v>
          </cell>
          <cell r="E20">
            <v>131206</v>
          </cell>
          <cell r="F20">
            <v>0</v>
          </cell>
        </row>
        <row r="21">
          <cell r="B21">
            <v>111306</v>
          </cell>
          <cell r="C21">
            <v>0</v>
          </cell>
          <cell r="E21">
            <v>131207</v>
          </cell>
          <cell r="F21">
            <v>0</v>
          </cell>
        </row>
        <row r="22">
          <cell r="B22">
            <v>111307</v>
          </cell>
          <cell r="C22">
            <v>0</v>
          </cell>
          <cell r="E22">
            <v>131208</v>
          </cell>
          <cell r="F22">
            <v>0</v>
          </cell>
        </row>
        <row r="23">
          <cell r="B23">
            <v>111308</v>
          </cell>
          <cell r="C23">
            <v>0</v>
          </cell>
          <cell r="E23">
            <v>131209</v>
          </cell>
          <cell r="F23">
            <v>0</v>
          </cell>
        </row>
        <row r="24">
          <cell r="B24">
            <v>111309</v>
          </cell>
          <cell r="C24">
            <v>0</v>
          </cell>
          <cell r="E24">
            <v>131210</v>
          </cell>
          <cell r="F24">
            <v>0</v>
          </cell>
        </row>
        <row r="25">
          <cell r="B25">
            <v>111310</v>
          </cell>
          <cell r="C25">
            <v>0</v>
          </cell>
          <cell r="E25">
            <v>131211</v>
          </cell>
          <cell r="F25">
            <v>0</v>
          </cell>
        </row>
        <row r="26">
          <cell r="B26">
            <v>111311</v>
          </cell>
          <cell r="C26">
            <v>0</v>
          </cell>
          <cell r="E26">
            <v>131212</v>
          </cell>
          <cell r="F26">
            <v>0</v>
          </cell>
        </row>
        <row r="27">
          <cell r="B27">
            <v>111312</v>
          </cell>
          <cell r="C27">
            <v>81058000000</v>
          </cell>
          <cell r="E27">
            <v>131213</v>
          </cell>
          <cell r="F27">
            <v>96270869</v>
          </cell>
        </row>
        <row r="28">
          <cell r="B28">
            <v>111313</v>
          </cell>
          <cell r="C28">
            <v>0</v>
          </cell>
          <cell r="E28">
            <v>131214</v>
          </cell>
          <cell r="F28">
            <v>96210869</v>
          </cell>
        </row>
        <row r="29">
          <cell r="B29">
            <v>111314</v>
          </cell>
          <cell r="C29">
            <v>0</v>
          </cell>
          <cell r="E29">
            <v>131215</v>
          </cell>
          <cell r="F29">
            <v>60000</v>
          </cell>
        </row>
        <row r="30">
          <cell r="B30">
            <v>111315</v>
          </cell>
          <cell r="C30">
            <v>0</v>
          </cell>
          <cell r="E30">
            <v>131216</v>
          </cell>
          <cell r="F30">
            <v>0</v>
          </cell>
        </row>
        <row r="31">
          <cell r="B31">
            <v>111316</v>
          </cell>
          <cell r="C31">
            <v>0</v>
          </cell>
          <cell r="E31">
            <v>131234</v>
          </cell>
          <cell r="F31">
            <v>0</v>
          </cell>
        </row>
        <row r="32">
          <cell r="B32">
            <v>111317</v>
          </cell>
          <cell r="C32">
            <v>0</v>
          </cell>
          <cell r="E32">
            <v>131235</v>
          </cell>
          <cell r="F32">
            <v>0</v>
          </cell>
        </row>
        <row r="33">
          <cell r="B33">
            <v>111321</v>
          </cell>
          <cell r="C33">
            <v>0</v>
          </cell>
          <cell r="E33">
            <v>131217</v>
          </cell>
          <cell r="F33">
            <v>0</v>
          </cell>
        </row>
        <row r="34">
          <cell r="B34">
            <v>111322</v>
          </cell>
          <cell r="C34">
            <v>0</v>
          </cell>
          <cell r="E34">
            <v>131218</v>
          </cell>
          <cell r="F34">
            <v>0</v>
          </cell>
        </row>
        <row r="35">
          <cell r="B35">
            <v>111323</v>
          </cell>
          <cell r="C35">
            <v>0</v>
          </cell>
          <cell r="E35">
            <v>131219</v>
          </cell>
          <cell r="F35">
            <v>0</v>
          </cell>
        </row>
        <row r="36">
          <cell r="B36">
            <v>111361</v>
          </cell>
          <cell r="C36">
            <v>0</v>
          </cell>
          <cell r="E36">
            <v>131220</v>
          </cell>
          <cell r="F36">
            <v>0</v>
          </cell>
        </row>
        <row r="37">
          <cell r="B37">
            <v>111400</v>
          </cell>
          <cell r="C37">
            <v>0</v>
          </cell>
          <cell r="E37">
            <v>131221</v>
          </cell>
          <cell r="F37">
            <v>0</v>
          </cell>
        </row>
        <row r="38">
          <cell r="B38">
            <v>111500</v>
          </cell>
          <cell r="C38">
            <v>0</v>
          </cell>
          <cell r="E38">
            <v>131222</v>
          </cell>
          <cell r="F38">
            <v>0</v>
          </cell>
        </row>
        <row r="39">
          <cell r="B39">
            <v>111501</v>
          </cell>
          <cell r="C39">
            <v>0</v>
          </cell>
          <cell r="E39">
            <v>131223</v>
          </cell>
          <cell r="F39">
            <v>0</v>
          </cell>
        </row>
        <row r="40">
          <cell r="B40">
            <v>111502</v>
          </cell>
          <cell r="C40">
            <v>0</v>
          </cell>
          <cell r="E40">
            <v>131224</v>
          </cell>
          <cell r="F40">
            <v>0</v>
          </cell>
        </row>
        <row r="41">
          <cell r="B41">
            <v>111503</v>
          </cell>
          <cell r="C41">
            <v>0</v>
          </cell>
          <cell r="E41">
            <v>131225</v>
          </cell>
          <cell r="F41">
            <v>0</v>
          </cell>
        </row>
        <row r="42">
          <cell r="B42">
            <v>111511</v>
          </cell>
          <cell r="C42">
            <v>0</v>
          </cell>
          <cell r="E42">
            <v>131226</v>
          </cell>
          <cell r="F42">
            <v>0</v>
          </cell>
        </row>
        <row r="43">
          <cell r="B43">
            <v>111600</v>
          </cell>
          <cell r="C43">
            <v>829517138</v>
          </cell>
          <cell r="E43">
            <v>131227</v>
          </cell>
          <cell r="F43">
            <v>0</v>
          </cell>
        </row>
        <row r="44">
          <cell r="B44">
            <v>112000</v>
          </cell>
          <cell r="C44">
            <v>0</v>
          </cell>
          <cell r="E44">
            <v>131228</v>
          </cell>
          <cell r="F44">
            <v>0</v>
          </cell>
        </row>
        <row r="45">
          <cell r="B45">
            <v>112100</v>
          </cell>
          <cell r="C45">
            <v>0</v>
          </cell>
          <cell r="E45">
            <v>131229</v>
          </cell>
          <cell r="F45">
            <v>0</v>
          </cell>
        </row>
        <row r="46">
          <cell r="B46">
            <v>112200</v>
          </cell>
          <cell r="C46">
            <v>0</v>
          </cell>
          <cell r="E46">
            <v>131230</v>
          </cell>
          <cell r="F46">
            <v>0</v>
          </cell>
        </row>
        <row r="47">
          <cell r="B47">
            <v>112201</v>
          </cell>
          <cell r="C47">
            <v>0</v>
          </cell>
          <cell r="E47">
            <v>131231</v>
          </cell>
          <cell r="F47">
            <v>0</v>
          </cell>
        </row>
        <row r="48">
          <cell r="B48">
            <v>112202</v>
          </cell>
          <cell r="C48">
            <v>0</v>
          </cell>
          <cell r="E48">
            <v>131232</v>
          </cell>
          <cell r="F48">
            <v>0</v>
          </cell>
        </row>
        <row r="49">
          <cell r="B49">
            <v>112211</v>
          </cell>
          <cell r="C49">
            <v>0</v>
          </cell>
          <cell r="E49">
            <v>131233</v>
          </cell>
          <cell r="F49">
            <v>0</v>
          </cell>
        </row>
        <row r="50">
          <cell r="B50">
            <v>112800</v>
          </cell>
          <cell r="C50">
            <v>0</v>
          </cell>
          <cell r="E50">
            <v>131236</v>
          </cell>
          <cell r="F50">
            <v>0</v>
          </cell>
        </row>
        <row r="51">
          <cell r="B51">
            <v>112801</v>
          </cell>
          <cell r="C51">
            <v>0</v>
          </cell>
          <cell r="E51">
            <v>131237</v>
          </cell>
          <cell r="F51">
            <v>0</v>
          </cell>
        </row>
        <row r="52">
          <cell r="B52">
            <v>112802</v>
          </cell>
          <cell r="C52">
            <v>0</v>
          </cell>
          <cell r="E52">
            <v>131238</v>
          </cell>
          <cell r="F52">
            <v>0</v>
          </cell>
        </row>
        <row r="53">
          <cell r="B53">
            <v>112803</v>
          </cell>
          <cell r="C53">
            <v>0</v>
          </cell>
          <cell r="E53">
            <v>131239</v>
          </cell>
          <cell r="F53">
            <v>0</v>
          </cell>
        </row>
        <row r="54">
          <cell r="B54">
            <v>112804</v>
          </cell>
          <cell r="C54">
            <v>0</v>
          </cell>
          <cell r="E54">
            <v>131240</v>
          </cell>
          <cell r="F54">
            <v>0</v>
          </cell>
        </row>
        <row r="55">
          <cell r="B55">
            <v>112900</v>
          </cell>
          <cell r="C55">
            <v>0</v>
          </cell>
          <cell r="E55">
            <v>131241</v>
          </cell>
          <cell r="F55">
            <v>0</v>
          </cell>
        </row>
        <row r="56">
          <cell r="B56">
            <v>112901</v>
          </cell>
          <cell r="C56">
            <v>0</v>
          </cell>
          <cell r="E56">
            <v>131250</v>
          </cell>
          <cell r="F56">
            <v>0</v>
          </cell>
        </row>
        <row r="57">
          <cell r="B57">
            <v>112911</v>
          </cell>
          <cell r="C57">
            <v>0</v>
          </cell>
          <cell r="E57">
            <v>131251</v>
          </cell>
          <cell r="F57">
            <v>0</v>
          </cell>
        </row>
        <row r="58">
          <cell r="B58">
            <v>113000</v>
          </cell>
          <cell r="C58">
            <v>0</v>
          </cell>
          <cell r="E58">
            <v>132000</v>
          </cell>
          <cell r="F58">
            <v>236321396302</v>
          </cell>
        </row>
        <row r="59">
          <cell r="B59">
            <v>113001</v>
          </cell>
          <cell r="C59">
            <v>0</v>
          </cell>
          <cell r="E59">
            <v>132100</v>
          </cell>
          <cell r="F59">
            <v>46508050426</v>
          </cell>
        </row>
        <row r="60">
          <cell r="B60">
            <v>113002</v>
          </cell>
          <cell r="C60">
            <v>0</v>
          </cell>
          <cell r="E60">
            <v>132101</v>
          </cell>
          <cell r="F60">
            <v>46500736243</v>
          </cell>
        </row>
        <row r="61">
          <cell r="B61">
            <v>113011</v>
          </cell>
          <cell r="C61">
            <v>0</v>
          </cell>
          <cell r="E61">
            <v>132102</v>
          </cell>
          <cell r="F61">
            <v>7314183</v>
          </cell>
        </row>
        <row r="62">
          <cell r="B62">
            <v>113012</v>
          </cell>
          <cell r="C62">
            <v>0</v>
          </cell>
          <cell r="E62">
            <v>132200</v>
          </cell>
          <cell r="F62">
            <v>11127631137</v>
          </cell>
        </row>
        <row r="63">
          <cell r="B63">
            <v>113003</v>
          </cell>
          <cell r="C63">
            <v>0</v>
          </cell>
          <cell r="E63">
            <v>132201</v>
          </cell>
          <cell r="F63">
            <v>3697997663</v>
          </cell>
        </row>
        <row r="64">
          <cell r="B64">
            <v>113004</v>
          </cell>
          <cell r="C64">
            <v>0</v>
          </cell>
          <cell r="E64">
            <v>132202</v>
          </cell>
          <cell r="F64">
            <v>7429633474</v>
          </cell>
        </row>
        <row r="65">
          <cell r="B65">
            <v>113005</v>
          </cell>
          <cell r="C65">
            <v>0</v>
          </cell>
          <cell r="E65">
            <v>132300</v>
          </cell>
          <cell r="F65">
            <v>5612803919</v>
          </cell>
        </row>
        <row r="66">
          <cell r="B66">
            <v>113006</v>
          </cell>
          <cell r="C66">
            <v>0</v>
          </cell>
          <cell r="E66">
            <v>132301</v>
          </cell>
          <cell r="F66">
            <v>752162804</v>
          </cell>
        </row>
        <row r="67">
          <cell r="B67">
            <v>113007</v>
          </cell>
          <cell r="C67">
            <v>0</v>
          </cell>
          <cell r="E67">
            <v>132302</v>
          </cell>
          <cell r="F67">
            <v>4860641115</v>
          </cell>
        </row>
        <row r="68">
          <cell r="B68">
            <v>113008</v>
          </cell>
          <cell r="C68">
            <v>0</v>
          </cell>
          <cell r="E68">
            <v>132400</v>
          </cell>
          <cell r="F68">
            <v>160241731370</v>
          </cell>
        </row>
        <row r="69">
          <cell r="B69">
            <v>113021</v>
          </cell>
          <cell r="C69">
            <v>0</v>
          </cell>
          <cell r="E69">
            <v>132401</v>
          </cell>
          <cell r="F69">
            <v>398537998</v>
          </cell>
        </row>
        <row r="70">
          <cell r="B70">
            <v>113100</v>
          </cell>
          <cell r="C70">
            <v>0</v>
          </cell>
          <cell r="E70">
            <v>132402</v>
          </cell>
          <cell r="F70">
            <v>2757820835</v>
          </cell>
        </row>
        <row r="71">
          <cell r="B71">
            <v>113200</v>
          </cell>
          <cell r="C71">
            <v>0</v>
          </cell>
          <cell r="E71">
            <v>132403</v>
          </cell>
          <cell r="F71">
            <v>6079506597</v>
          </cell>
        </row>
        <row r="72">
          <cell r="B72">
            <v>113201</v>
          </cell>
          <cell r="C72">
            <v>0</v>
          </cell>
          <cell r="E72">
            <v>132404</v>
          </cell>
          <cell r="F72">
            <v>143346277646</v>
          </cell>
        </row>
        <row r="73">
          <cell r="B73">
            <v>113202</v>
          </cell>
          <cell r="C73">
            <v>0</v>
          </cell>
          <cell r="E73">
            <v>132405</v>
          </cell>
          <cell r="F73">
            <v>4302982126</v>
          </cell>
        </row>
        <row r="74">
          <cell r="B74">
            <v>113203</v>
          </cell>
          <cell r="C74">
            <v>0</v>
          </cell>
          <cell r="E74">
            <v>132406</v>
          </cell>
          <cell r="F74">
            <v>3266774475</v>
          </cell>
        </row>
        <row r="75">
          <cell r="B75">
            <v>113204</v>
          </cell>
          <cell r="C75">
            <v>0</v>
          </cell>
          <cell r="E75">
            <v>132407</v>
          </cell>
          <cell r="F75">
            <v>0</v>
          </cell>
        </row>
        <row r="76">
          <cell r="B76">
            <v>113205</v>
          </cell>
          <cell r="C76">
            <v>0</v>
          </cell>
          <cell r="E76">
            <v>132408</v>
          </cell>
          <cell r="F76">
            <v>89831693</v>
          </cell>
        </row>
        <row r="77">
          <cell r="B77">
            <v>113206</v>
          </cell>
          <cell r="C77">
            <v>0</v>
          </cell>
          <cell r="E77">
            <v>132409</v>
          </cell>
          <cell r="F77">
            <v>0</v>
          </cell>
        </row>
        <row r="78">
          <cell r="B78">
            <v>113207</v>
          </cell>
          <cell r="C78">
            <v>0</v>
          </cell>
          <cell r="E78">
            <v>132410</v>
          </cell>
          <cell r="F78">
            <v>0</v>
          </cell>
        </row>
        <row r="79">
          <cell r="B79">
            <v>113208</v>
          </cell>
          <cell r="C79">
            <v>0</v>
          </cell>
          <cell r="E79">
            <v>132411</v>
          </cell>
          <cell r="F79">
            <v>0</v>
          </cell>
        </row>
        <row r="80">
          <cell r="B80">
            <v>113221</v>
          </cell>
          <cell r="C80">
            <v>0</v>
          </cell>
          <cell r="E80">
            <v>132412</v>
          </cell>
          <cell r="F80">
            <v>0</v>
          </cell>
        </row>
        <row r="81">
          <cell r="B81">
            <v>113400</v>
          </cell>
          <cell r="C81">
            <v>0</v>
          </cell>
          <cell r="E81">
            <v>132413</v>
          </cell>
          <cell r="F81">
            <v>0</v>
          </cell>
        </row>
        <row r="82">
          <cell r="B82">
            <v>113402</v>
          </cell>
          <cell r="C82">
            <v>0</v>
          </cell>
          <cell r="E82">
            <v>132421</v>
          </cell>
          <cell r="F82">
            <v>0</v>
          </cell>
        </row>
        <row r="83">
          <cell r="B83">
            <v>113403</v>
          </cell>
          <cell r="C83">
            <v>0</v>
          </cell>
          <cell r="E83">
            <v>132422</v>
          </cell>
          <cell r="F83">
            <v>0</v>
          </cell>
        </row>
        <row r="84">
          <cell r="B84">
            <v>113407</v>
          </cell>
          <cell r="C84">
            <v>0</v>
          </cell>
          <cell r="E84">
            <v>132431</v>
          </cell>
          <cell r="F84">
            <v>0</v>
          </cell>
        </row>
        <row r="85">
          <cell r="B85">
            <v>113408</v>
          </cell>
          <cell r="C85">
            <v>0</v>
          </cell>
          <cell r="E85">
            <v>132432</v>
          </cell>
          <cell r="F85">
            <v>0</v>
          </cell>
        </row>
        <row r="86">
          <cell r="B86">
            <v>113409</v>
          </cell>
          <cell r="C86">
            <v>0</v>
          </cell>
          <cell r="E86">
            <v>132433</v>
          </cell>
          <cell r="F86">
            <v>0</v>
          </cell>
        </row>
        <row r="87">
          <cell r="B87">
            <v>113410</v>
          </cell>
          <cell r="C87">
            <v>0</v>
          </cell>
          <cell r="E87">
            <v>132500</v>
          </cell>
          <cell r="F87">
            <v>9388238388</v>
          </cell>
        </row>
        <row r="88">
          <cell r="B88">
            <v>113411</v>
          </cell>
          <cell r="C88">
            <v>0</v>
          </cell>
          <cell r="E88">
            <v>132501</v>
          </cell>
          <cell r="F88">
            <v>0</v>
          </cell>
        </row>
        <row r="89">
          <cell r="B89">
            <v>113412</v>
          </cell>
          <cell r="C89">
            <v>0</v>
          </cell>
          <cell r="E89">
            <v>132502</v>
          </cell>
          <cell r="F89">
            <v>4355399920</v>
          </cell>
        </row>
        <row r="90">
          <cell r="B90">
            <v>113413</v>
          </cell>
          <cell r="C90">
            <v>0</v>
          </cell>
          <cell r="E90">
            <v>132503</v>
          </cell>
          <cell r="F90">
            <v>1260375000</v>
          </cell>
        </row>
        <row r="91">
          <cell r="B91">
            <v>113414</v>
          </cell>
          <cell r="C91">
            <v>0</v>
          </cell>
          <cell r="E91">
            <v>132504</v>
          </cell>
          <cell r="F91">
            <v>3766863468</v>
          </cell>
        </row>
        <row r="92">
          <cell r="B92">
            <v>113415</v>
          </cell>
          <cell r="C92">
            <v>0</v>
          </cell>
          <cell r="E92">
            <v>132505</v>
          </cell>
          <cell r="F92">
            <v>0</v>
          </cell>
        </row>
        <row r="93">
          <cell r="B93">
            <v>113418</v>
          </cell>
          <cell r="C93">
            <v>0</v>
          </cell>
          <cell r="E93">
            <v>132506</v>
          </cell>
          <cell r="F93">
            <v>5600000</v>
          </cell>
        </row>
        <row r="94">
          <cell r="B94">
            <v>113419</v>
          </cell>
          <cell r="C94">
            <v>0</v>
          </cell>
          <cell r="E94">
            <v>132600</v>
          </cell>
          <cell r="F94">
            <v>112979355</v>
          </cell>
        </row>
        <row r="95">
          <cell r="B95">
            <v>113420</v>
          </cell>
          <cell r="C95">
            <v>0</v>
          </cell>
          <cell r="E95">
            <v>132601</v>
          </cell>
          <cell r="F95">
            <v>0</v>
          </cell>
        </row>
        <row r="96">
          <cell r="B96">
            <v>113421</v>
          </cell>
          <cell r="C96">
            <v>0</v>
          </cell>
          <cell r="E96">
            <v>132602</v>
          </cell>
          <cell r="F96">
            <v>0</v>
          </cell>
        </row>
        <row r="97">
          <cell r="B97">
            <v>113424</v>
          </cell>
          <cell r="C97">
            <v>0</v>
          </cell>
          <cell r="E97">
            <v>132603</v>
          </cell>
          <cell r="F97">
            <v>61307528</v>
          </cell>
        </row>
        <row r="98">
          <cell r="B98">
            <v>113431</v>
          </cell>
          <cell r="C98">
            <v>0</v>
          </cell>
          <cell r="E98">
            <v>132604</v>
          </cell>
          <cell r="F98">
            <v>51671827</v>
          </cell>
        </row>
        <row r="99">
          <cell r="B99">
            <v>113432</v>
          </cell>
          <cell r="C99">
            <v>0</v>
          </cell>
          <cell r="E99">
            <v>132621</v>
          </cell>
          <cell r="F99">
            <v>0</v>
          </cell>
        </row>
        <row r="100">
          <cell r="B100">
            <v>113433</v>
          </cell>
          <cell r="C100">
            <v>0</v>
          </cell>
          <cell r="E100">
            <v>132700</v>
          </cell>
          <cell r="F100">
            <v>3005751707</v>
          </cell>
        </row>
        <row r="101">
          <cell r="B101">
            <v>113435</v>
          </cell>
          <cell r="C101">
            <v>0</v>
          </cell>
          <cell r="E101">
            <v>132701</v>
          </cell>
          <cell r="F101">
            <v>21490000</v>
          </cell>
        </row>
        <row r="102">
          <cell r="B102">
            <v>113436</v>
          </cell>
          <cell r="C102">
            <v>0</v>
          </cell>
          <cell r="E102">
            <v>132702</v>
          </cell>
          <cell r="F102">
            <v>40296264</v>
          </cell>
        </row>
        <row r="103">
          <cell r="B103">
            <v>113461</v>
          </cell>
          <cell r="C103">
            <v>0</v>
          </cell>
          <cell r="E103">
            <v>132703</v>
          </cell>
          <cell r="F103">
            <v>875578192</v>
          </cell>
        </row>
        <row r="104">
          <cell r="B104">
            <v>113471</v>
          </cell>
          <cell r="C104">
            <v>0</v>
          </cell>
          <cell r="E104">
            <v>132704</v>
          </cell>
          <cell r="F104">
            <v>318965230</v>
          </cell>
        </row>
        <row r="105">
          <cell r="B105">
            <v>113472</v>
          </cell>
          <cell r="C105">
            <v>0</v>
          </cell>
          <cell r="E105">
            <v>132705</v>
          </cell>
          <cell r="F105">
            <v>449222258</v>
          </cell>
        </row>
        <row r="106">
          <cell r="B106">
            <v>113600</v>
          </cell>
          <cell r="C106">
            <v>0</v>
          </cell>
          <cell r="E106">
            <v>132706</v>
          </cell>
          <cell r="F106">
            <v>31430000</v>
          </cell>
        </row>
        <row r="107">
          <cell r="B107">
            <v>113700</v>
          </cell>
          <cell r="C107">
            <v>0</v>
          </cell>
          <cell r="E107">
            <v>132707</v>
          </cell>
          <cell r="F107">
            <v>278246861</v>
          </cell>
        </row>
        <row r="108">
          <cell r="B108">
            <v>113701</v>
          </cell>
          <cell r="C108">
            <v>0</v>
          </cell>
          <cell r="E108">
            <v>132708</v>
          </cell>
          <cell r="F108">
            <v>90000</v>
          </cell>
        </row>
        <row r="109">
          <cell r="B109">
            <v>113702</v>
          </cell>
          <cell r="C109">
            <v>0</v>
          </cell>
          <cell r="E109">
            <v>132709</v>
          </cell>
          <cell r="F109">
            <v>0</v>
          </cell>
        </row>
        <row r="110">
          <cell r="B110">
            <v>113703</v>
          </cell>
          <cell r="C110">
            <v>0</v>
          </cell>
          <cell r="E110">
            <v>132710</v>
          </cell>
          <cell r="F110">
            <v>0</v>
          </cell>
        </row>
        <row r="111">
          <cell r="B111">
            <v>113704</v>
          </cell>
          <cell r="C111">
            <v>0</v>
          </cell>
          <cell r="E111">
            <v>132711</v>
          </cell>
          <cell r="F111">
            <v>0</v>
          </cell>
        </row>
        <row r="112">
          <cell r="B112">
            <v>113705</v>
          </cell>
          <cell r="C112">
            <v>0</v>
          </cell>
          <cell r="E112">
            <v>132712</v>
          </cell>
          <cell r="F112">
            <v>0</v>
          </cell>
        </row>
        <row r="113">
          <cell r="B113">
            <v>113706</v>
          </cell>
          <cell r="C113">
            <v>0</v>
          </cell>
          <cell r="E113">
            <v>132713</v>
          </cell>
          <cell r="F113">
            <v>0</v>
          </cell>
        </row>
        <row r="114">
          <cell r="B114">
            <v>113707</v>
          </cell>
          <cell r="C114">
            <v>0</v>
          </cell>
          <cell r="E114">
            <v>132714</v>
          </cell>
          <cell r="F114">
            <v>0</v>
          </cell>
        </row>
        <row r="115">
          <cell r="B115">
            <v>113708</v>
          </cell>
          <cell r="C115">
            <v>0</v>
          </cell>
          <cell r="E115">
            <v>132715</v>
          </cell>
          <cell r="F115">
            <v>0</v>
          </cell>
        </row>
        <row r="116">
          <cell r="B116">
            <v>113709</v>
          </cell>
          <cell r="C116">
            <v>0</v>
          </cell>
          <cell r="E116">
            <v>132716</v>
          </cell>
          <cell r="F116">
            <v>0</v>
          </cell>
        </row>
        <row r="117">
          <cell r="B117">
            <v>113710</v>
          </cell>
          <cell r="C117">
            <v>0</v>
          </cell>
          <cell r="E117">
            <v>132717</v>
          </cell>
          <cell r="F117">
            <v>0</v>
          </cell>
        </row>
        <row r="118">
          <cell r="B118">
            <v>113721</v>
          </cell>
          <cell r="C118">
            <v>0</v>
          </cell>
          <cell r="E118">
            <v>132718</v>
          </cell>
          <cell r="F118">
            <v>0</v>
          </cell>
        </row>
        <row r="119">
          <cell r="B119">
            <v>113300</v>
          </cell>
          <cell r="C119">
            <v>0</v>
          </cell>
          <cell r="E119">
            <v>132720</v>
          </cell>
          <cell r="F119">
            <v>0</v>
          </cell>
        </row>
        <row r="120">
          <cell r="B120">
            <v>113500</v>
          </cell>
          <cell r="C120">
            <v>0</v>
          </cell>
          <cell r="E120">
            <v>132721</v>
          </cell>
          <cell r="F120">
            <v>0</v>
          </cell>
        </row>
        <row r="121">
          <cell r="B121">
            <v>114000</v>
          </cell>
          <cell r="C121">
            <v>181148070610</v>
          </cell>
          <cell r="E121">
            <v>132722</v>
          </cell>
          <cell r="F121">
            <v>0</v>
          </cell>
        </row>
        <row r="122">
          <cell r="B122">
            <v>114100</v>
          </cell>
          <cell r="C122">
            <v>149749415584</v>
          </cell>
          <cell r="E122">
            <v>132723</v>
          </cell>
          <cell r="F122">
            <v>0</v>
          </cell>
        </row>
        <row r="123">
          <cell r="B123">
            <v>114200</v>
          </cell>
          <cell r="C123">
            <v>70661076228</v>
          </cell>
          <cell r="E123">
            <v>132724</v>
          </cell>
          <cell r="F123">
            <v>0</v>
          </cell>
        </row>
        <row r="124">
          <cell r="B124">
            <v>114201</v>
          </cell>
          <cell r="C124">
            <v>70661076228</v>
          </cell>
          <cell r="E124">
            <v>132725</v>
          </cell>
          <cell r="F124">
            <v>115700000</v>
          </cell>
        </row>
        <row r="125">
          <cell r="B125">
            <v>114202</v>
          </cell>
          <cell r="C125">
            <v>70661076228</v>
          </cell>
          <cell r="E125">
            <v>132726</v>
          </cell>
          <cell r="F125">
            <v>20962902</v>
          </cell>
        </row>
        <row r="126">
          <cell r="B126">
            <v>114203</v>
          </cell>
          <cell r="C126">
            <v>0</v>
          </cell>
          <cell r="E126">
            <v>132727</v>
          </cell>
          <cell r="F126">
            <v>853770000</v>
          </cell>
        </row>
        <row r="127">
          <cell r="B127">
            <v>114300</v>
          </cell>
          <cell r="C127">
            <v>41498412570</v>
          </cell>
          <cell r="E127">
            <v>132800</v>
          </cell>
          <cell r="F127">
            <v>324210000</v>
          </cell>
        </row>
        <row r="128">
          <cell r="B128">
            <v>114400</v>
          </cell>
          <cell r="C128">
            <v>1832500458</v>
          </cell>
          <cell r="E128">
            <v>132801</v>
          </cell>
          <cell r="F128">
            <v>0</v>
          </cell>
        </row>
        <row r="129">
          <cell r="B129">
            <v>114401</v>
          </cell>
          <cell r="C129">
            <v>0</v>
          </cell>
          <cell r="E129">
            <v>132802</v>
          </cell>
          <cell r="F129">
            <v>47480000</v>
          </cell>
        </row>
        <row r="130">
          <cell r="B130">
            <v>114402</v>
          </cell>
          <cell r="C130">
            <v>1344895736</v>
          </cell>
          <cell r="E130">
            <v>132803</v>
          </cell>
          <cell r="F130">
            <v>10500000</v>
          </cell>
        </row>
        <row r="131">
          <cell r="B131">
            <v>114403</v>
          </cell>
          <cell r="C131">
            <v>368832740</v>
          </cell>
          <cell r="E131">
            <v>132804</v>
          </cell>
          <cell r="F131">
            <v>266230000</v>
          </cell>
        </row>
        <row r="132">
          <cell r="B132">
            <v>114404</v>
          </cell>
          <cell r="C132">
            <v>45867599</v>
          </cell>
          <cell r="E132">
            <v>132900</v>
          </cell>
          <cell r="F132">
            <v>0</v>
          </cell>
        </row>
        <row r="133">
          <cell r="B133">
            <v>114405</v>
          </cell>
          <cell r="C133">
            <v>72904383</v>
          </cell>
          <cell r="E133">
            <v>132901</v>
          </cell>
          <cell r="F133">
            <v>0</v>
          </cell>
        </row>
        <row r="134">
          <cell r="B134">
            <v>114500</v>
          </cell>
          <cell r="C134">
            <v>0</v>
          </cell>
          <cell r="E134">
            <v>132902</v>
          </cell>
          <cell r="F134">
            <v>0</v>
          </cell>
        </row>
        <row r="135">
          <cell r="B135">
            <v>114600</v>
          </cell>
          <cell r="C135">
            <v>0</v>
          </cell>
          <cell r="E135">
            <v>133900</v>
          </cell>
          <cell r="F135">
            <v>0</v>
          </cell>
        </row>
        <row r="136">
          <cell r="B136">
            <v>114700</v>
          </cell>
          <cell r="C136">
            <v>363700000</v>
          </cell>
          <cell r="E136">
            <v>134000</v>
          </cell>
          <cell r="F136">
            <v>18820000</v>
          </cell>
        </row>
        <row r="137">
          <cell r="B137">
            <v>114800</v>
          </cell>
          <cell r="C137">
            <v>0</v>
          </cell>
          <cell r="E137">
            <v>134001</v>
          </cell>
          <cell r="F137">
            <v>0</v>
          </cell>
        </row>
        <row r="138">
          <cell r="B138">
            <v>114900</v>
          </cell>
          <cell r="C138">
            <v>35393726328</v>
          </cell>
          <cell r="E138">
            <v>134002</v>
          </cell>
          <cell r="F138">
            <v>4550000</v>
          </cell>
        </row>
        <row r="139">
          <cell r="B139">
            <v>114901</v>
          </cell>
          <cell r="C139">
            <v>35393726328</v>
          </cell>
          <cell r="E139">
            <v>134003</v>
          </cell>
          <cell r="F139">
            <v>2740000</v>
          </cell>
        </row>
        <row r="140">
          <cell r="B140">
            <v>114902</v>
          </cell>
          <cell r="C140">
            <v>0</v>
          </cell>
          <cell r="E140">
            <v>134004</v>
          </cell>
          <cell r="F140">
            <v>11530000</v>
          </cell>
        </row>
        <row r="141">
          <cell r="B141">
            <v>114903</v>
          </cell>
          <cell r="C141">
            <v>0</v>
          </cell>
          <cell r="E141">
            <v>134005</v>
          </cell>
          <cell r="F141">
            <v>0</v>
          </cell>
        </row>
        <row r="142">
          <cell r="B142">
            <v>114904</v>
          </cell>
          <cell r="C142">
            <v>0</v>
          </cell>
          <cell r="E142">
            <v>134006</v>
          </cell>
          <cell r="F142">
            <v>0</v>
          </cell>
        </row>
        <row r="143">
          <cell r="B143">
            <v>115000</v>
          </cell>
          <cell r="C143">
            <v>0</v>
          </cell>
          <cell r="E143">
            <v>134007</v>
          </cell>
          <cell r="F143">
            <v>0</v>
          </cell>
        </row>
        <row r="144">
          <cell r="B144">
            <v>115001</v>
          </cell>
          <cell r="C144">
            <v>0</v>
          </cell>
          <cell r="E144">
            <v>136000</v>
          </cell>
          <cell r="F144">
            <v>31577079023</v>
          </cell>
        </row>
        <row r="145">
          <cell r="B145">
            <v>115002</v>
          </cell>
          <cell r="C145">
            <v>0</v>
          </cell>
          <cell r="E145">
            <v>136100</v>
          </cell>
          <cell r="F145">
            <v>0</v>
          </cell>
        </row>
        <row r="146">
          <cell r="B146">
            <v>115003</v>
          </cell>
          <cell r="C146">
            <v>0</v>
          </cell>
          <cell r="E146">
            <v>136101</v>
          </cell>
          <cell r="F146">
            <v>0</v>
          </cell>
        </row>
        <row r="147">
          <cell r="B147">
            <v>115004</v>
          </cell>
          <cell r="C147">
            <v>0</v>
          </cell>
          <cell r="E147">
            <v>136102</v>
          </cell>
          <cell r="F147">
            <v>0</v>
          </cell>
        </row>
        <row r="148">
          <cell r="B148">
            <v>115005</v>
          </cell>
          <cell r="C148">
            <v>0</v>
          </cell>
          <cell r="E148">
            <v>136103</v>
          </cell>
          <cell r="F148">
            <v>0</v>
          </cell>
        </row>
        <row r="149">
          <cell r="B149">
            <v>115006</v>
          </cell>
          <cell r="C149">
            <v>0</v>
          </cell>
          <cell r="E149">
            <v>136104</v>
          </cell>
          <cell r="F149">
            <v>0</v>
          </cell>
        </row>
        <row r="150">
          <cell r="B150">
            <v>115007</v>
          </cell>
          <cell r="C150">
            <v>0</v>
          </cell>
          <cell r="E150">
            <v>136105</v>
          </cell>
          <cell r="F150">
            <v>0</v>
          </cell>
        </row>
        <row r="151">
          <cell r="B151">
            <v>115008</v>
          </cell>
          <cell r="C151">
            <v>0</v>
          </cell>
          <cell r="E151">
            <v>136106</v>
          </cell>
          <cell r="F151">
            <v>0</v>
          </cell>
        </row>
        <row r="152">
          <cell r="B152">
            <v>115100</v>
          </cell>
          <cell r="C152">
            <v>0</v>
          </cell>
          <cell r="E152">
            <v>136107</v>
          </cell>
          <cell r="F152">
            <v>0</v>
          </cell>
        </row>
        <row r="153">
          <cell r="B153">
            <v>115101</v>
          </cell>
          <cell r="C153">
            <v>0</v>
          </cell>
          <cell r="E153">
            <v>136108</v>
          </cell>
          <cell r="F153">
            <v>0</v>
          </cell>
        </row>
        <row r="154">
          <cell r="B154">
            <v>115200</v>
          </cell>
          <cell r="C154">
            <v>0</v>
          </cell>
          <cell r="E154">
            <v>136109</v>
          </cell>
          <cell r="F154">
            <v>0</v>
          </cell>
        </row>
        <row r="155">
          <cell r="B155">
            <v>115300</v>
          </cell>
          <cell r="C155">
            <v>0</v>
          </cell>
          <cell r="E155">
            <v>136112</v>
          </cell>
          <cell r="F155">
            <v>0</v>
          </cell>
        </row>
        <row r="156">
          <cell r="B156">
            <v>115400</v>
          </cell>
          <cell r="C156">
            <v>0</v>
          </cell>
          <cell r="E156">
            <v>136113</v>
          </cell>
          <cell r="F156">
            <v>0</v>
          </cell>
        </row>
        <row r="157">
          <cell r="B157">
            <v>117000</v>
          </cell>
          <cell r="C157">
            <v>31398655026</v>
          </cell>
          <cell r="E157">
            <v>136114</v>
          </cell>
          <cell r="F157">
            <v>0</v>
          </cell>
        </row>
        <row r="158">
          <cell r="B158">
            <v>117100</v>
          </cell>
          <cell r="C158">
            <v>0</v>
          </cell>
          <cell r="E158">
            <v>136200</v>
          </cell>
          <cell r="F158">
            <v>31379832738</v>
          </cell>
        </row>
        <row r="159">
          <cell r="B159">
            <v>117200</v>
          </cell>
          <cell r="C159">
            <v>7504049288</v>
          </cell>
          <cell r="E159">
            <v>136201</v>
          </cell>
          <cell r="F159">
            <v>0</v>
          </cell>
        </row>
        <row r="160">
          <cell r="B160">
            <v>117300</v>
          </cell>
          <cell r="C160">
            <v>0</v>
          </cell>
          <cell r="E160">
            <v>136202</v>
          </cell>
          <cell r="F160">
            <v>7490957000</v>
          </cell>
        </row>
        <row r="161">
          <cell r="B161">
            <v>117400</v>
          </cell>
          <cell r="C161">
            <v>0</v>
          </cell>
          <cell r="E161">
            <v>136203</v>
          </cell>
          <cell r="F161">
            <v>0</v>
          </cell>
        </row>
        <row r="162">
          <cell r="B162">
            <v>117500</v>
          </cell>
          <cell r="C162">
            <v>0</v>
          </cell>
          <cell r="E162">
            <v>136204</v>
          </cell>
          <cell r="F162">
            <v>0</v>
          </cell>
        </row>
        <row r="163">
          <cell r="B163">
            <v>117600</v>
          </cell>
          <cell r="C163">
            <v>0</v>
          </cell>
          <cell r="E163">
            <v>136205</v>
          </cell>
          <cell r="F163">
            <v>0</v>
          </cell>
        </row>
        <row r="164">
          <cell r="B164">
            <v>117700</v>
          </cell>
          <cell r="C164">
            <v>10898954000</v>
          </cell>
          <cell r="E164">
            <v>136206</v>
          </cell>
          <cell r="F164">
            <v>0</v>
          </cell>
        </row>
        <row r="165">
          <cell r="B165">
            <v>117800</v>
          </cell>
          <cell r="C165">
            <v>0</v>
          </cell>
          <cell r="E165">
            <v>136207</v>
          </cell>
          <cell r="F165">
            <v>0</v>
          </cell>
        </row>
        <row r="166">
          <cell r="B166">
            <v>117900</v>
          </cell>
          <cell r="C166">
            <v>0</v>
          </cell>
          <cell r="E166">
            <v>136208</v>
          </cell>
          <cell r="F166">
            <v>10895124000</v>
          </cell>
        </row>
        <row r="167">
          <cell r="B167">
            <v>118000</v>
          </cell>
          <cell r="C167">
            <v>0</v>
          </cell>
          <cell r="E167">
            <v>136209</v>
          </cell>
          <cell r="F167">
            <v>0</v>
          </cell>
        </row>
        <row r="168">
          <cell r="B168">
            <v>118100</v>
          </cell>
          <cell r="C168">
            <v>0</v>
          </cell>
          <cell r="E168">
            <v>136210</v>
          </cell>
          <cell r="F168">
            <v>0</v>
          </cell>
        </row>
        <row r="169">
          <cell r="B169">
            <v>118200</v>
          </cell>
          <cell r="C169">
            <v>0</v>
          </cell>
          <cell r="E169">
            <v>136211</v>
          </cell>
          <cell r="F169">
            <v>0</v>
          </cell>
        </row>
        <row r="170">
          <cell r="B170">
            <v>118300</v>
          </cell>
          <cell r="C170">
            <v>2066221738</v>
          </cell>
          <cell r="E170">
            <v>136212</v>
          </cell>
          <cell r="F170">
            <v>0</v>
          </cell>
        </row>
        <row r="171">
          <cell r="B171">
            <v>118400</v>
          </cell>
          <cell r="C171">
            <v>0</v>
          </cell>
          <cell r="E171">
            <v>136213</v>
          </cell>
          <cell r="F171">
            <v>0</v>
          </cell>
        </row>
        <row r="172">
          <cell r="B172">
            <v>118500</v>
          </cell>
          <cell r="C172">
            <v>0</v>
          </cell>
          <cell r="E172">
            <v>136214</v>
          </cell>
          <cell r="F172">
            <v>2064321738</v>
          </cell>
        </row>
        <row r="173">
          <cell r="B173">
            <v>118600</v>
          </cell>
          <cell r="C173">
            <v>10929430000</v>
          </cell>
          <cell r="E173">
            <v>136215</v>
          </cell>
          <cell r="F173">
            <v>0</v>
          </cell>
        </row>
        <row r="174">
          <cell r="B174">
            <v>118700</v>
          </cell>
          <cell r="C174">
            <v>0</v>
          </cell>
          <cell r="E174">
            <v>136216</v>
          </cell>
          <cell r="F174">
            <v>0</v>
          </cell>
        </row>
        <row r="175">
          <cell r="B175">
            <v>119000</v>
          </cell>
          <cell r="C175">
            <v>0</v>
          </cell>
          <cell r="E175">
            <v>136221</v>
          </cell>
          <cell r="F175">
            <v>10929430000</v>
          </cell>
        </row>
        <row r="176">
          <cell r="B176">
            <v>119200</v>
          </cell>
          <cell r="C176">
            <v>0</v>
          </cell>
          <cell r="E176">
            <v>136223</v>
          </cell>
          <cell r="F176">
            <v>10929430000</v>
          </cell>
        </row>
        <row r="177">
          <cell r="B177">
            <v>119300</v>
          </cell>
          <cell r="C177">
            <v>0</v>
          </cell>
          <cell r="E177">
            <v>136224</v>
          </cell>
          <cell r="F177">
            <v>0</v>
          </cell>
        </row>
        <row r="178">
          <cell r="B178">
            <v>119301</v>
          </cell>
          <cell r="C178">
            <v>0</v>
          </cell>
          <cell r="E178">
            <v>136222</v>
          </cell>
          <cell r="F178">
            <v>0</v>
          </cell>
        </row>
        <row r="179">
          <cell r="B179">
            <v>119302</v>
          </cell>
          <cell r="C179">
            <v>0</v>
          </cell>
          <cell r="E179">
            <v>136231</v>
          </cell>
          <cell r="F179">
            <v>0</v>
          </cell>
        </row>
        <row r="180">
          <cell r="B180">
            <v>119303</v>
          </cell>
          <cell r="C180">
            <v>0</v>
          </cell>
          <cell r="E180">
            <v>136500</v>
          </cell>
          <cell r="F180">
            <v>0</v>
          </cell>
        </row>
        <row r="181">
          <cell r="B181">
            <v>119304</v>
          </cell>
          <cell r="C181">
            <v>0</v>
          </cell>
          <cell r="E181">
            <v>136501</v>
          </cell>
          <cell r="F181">
            <v>0</v>
          </cell>
        </row>
        <row r="182">
          <cell r="B182">
            <v>119305</v>
          </cell>
          <cell r="C182">
            <v>0</v>
          </cell>
          <cell r="E182">
            <v>136502</v>
          </cell>
          <cell r="F182">
            <v>0</v>
          </cell>
        </row>
        <row r="183">
          <cell r="B183">
            <v>119306</v>
          </cell>
          <cell r="C183">
            <v>0</v>
          </cell>
          <cell r="E183">
            <v>136503</v>
          </cell>
          <cell r="F183">
            <v>0</v>
          </cell>
        </row>
        <row r="184">
          <cell r="B184">
            <v>119307</v>
          </cell>
          <cell r="C184">
            <v>0</v>
          </cell>
          <cell r="E184">
            <v>136504</v>
          </cell>
          <cell r="F184">
            <v>0</v>
          </cell>
        </row>
        <row r="185">
          <cell r="B185">
            <v>119100</v>
          </cell>
          <cell r="C185">
            <v>0</v>
          </cell>
          <cell r="E185">
            <v>136511</v>
          </cell>
          <cell r="F185">
            <v>0</v>
          </cell>
        </row>
        <row r="186">
          <cell r="B186">
            <v>120000</v>
          </cell>
          <cell r="C186">
            <v>1048515402</v>
          </cell>
          <cell r="E186">
            <v>136600</v>
          </cell>
          <cell r="F186">
            <v>197246285</v>
          </cell>
        </row>
        <row r="187">
          <cell r="B187">
            <v>120100</v>
          </cell>
          <cell r="C187">
            <v>0</v>
          </cell>
          <cell r="E187">
            <v>136601</v>
          </cell>
          <cell r="F187">
            <v>197246285</v>
          </cell>
        </row>
        <row r="188">
          <cell r="B188">
            <v>120200</v>
          </cell>
          <cell r="C188">
            <v>0</v>
          </cell>
          <cell r="E188">
            <v>136611</v>
          </cell>
          <cell r="F188">
            <v>0</v>
          </cell>
        </row>
        <row r="189">
          <cell r="B189">
            <v>120201</v>
          </cell>
          <cell r="C189">
            <v>0</v>
          </cell>
          <cell r="E189">
            <v>136700</v>
          </cell>
          <cell r="F189">
            <v>0</v>
          </cell>
        </row>
        <row r="190">
          <cell r="B190">
            <v>120202</v>
          </cell>
          <cell r="C190">
            <v>0</v>
          </cell>
          <cell r="E190">
            <v>136701</v>
          </cell>
          <cell r="F190">
            <v>0</v>
          </cell>
        </row>
        <row r="191">
          <cell r="B191">
            <v>120203</v>
          </cell>
          <cell r="C191">
            <v>0</v>
          </cell>
          <cell r="E191">
            <v>136702</v>
          </cell>
          <cell r="F191">
            <v>0</v>
          </cell>
        </row>
        <row r="192">
          <cell r="B192">
            <v>120300</v>
          </cell>
          <cell r="C192">
            <v>0</v>
          </cell>
          <cell r="E192">
            <v>136703</v>
          </cell>
          <cell r="F192">
            <v>0</v>
          </cell>
        </row>
        <row r="193">
          <cell r="B193">
            <v>120500</v>
          </cell>
          <cell r="C193">
            <v>0</v>
          </cell>
          <cell r="E193">
            <v>136704</v>
          </cell>
          <cell r="F193">
            <v>0</v>
          </cell>
        </row>
        <row r="194">
          <cell r="B194">
            <v>121000</v>
          </cell>
          <cell r="C194">
            <v>1048515402</v>
          </cell>
          <cell r="E194">
            <v>136705</v>
          </cell>
          <cell r="F194">
            <v>0</v>
          </cell>
        </row>
        <row r="195">
          <cell r="B195">
            <v>121100</v>
          </cell>
          <cell r="C195">
            <v>0</v>
          </cell>
          <cell r="E195">
            <v>136706</v>
          </cell>
          <cell r="F195">
            <v>0</v>
          </cell>
        </row>
        <row r="196">
          <cell r="B196">
            <v>121200</v>
          </cell>
          <cell r="C196">
            <v>0</v>
          </cell>
          <cell r="E196">
            <v>136707</v>
          </cell>
          <cell r="F196">
            <v>0</v>
          </cell>
        </row>
        <row r="197">
          <cell r="B197">
            <v>121201</v>
          </cell>
          <cell r="C197">
            <v>0</v>
          </cell>
          <cell r="E197">
            <v>137000</v>
          </cell>
          <cell r="F197">
            <v>0</v>
          </cell>
        </row>
        <row r="198">
          <cell r="B198">
            <v>121202</v>
          </cell>
          <cell r="C198">
            <v>0</v>
          </cell>
          <cell r="E198">
            <v>137100</v>
          </cell>
          <cell r="F198">
            <v>0</v>
          </cell>
        </row>
        <row r="199">
          <cell r="B199">
            <v>121300</v>
          </cell>
          <cell r="C199">
            <v>125159400</v>
          </cell>
          <cell r="E199">
            <v>137200</v>
          </cell>
          <cell r="F199">
            <v>0</v>
          </cell>
        </row>
        <row r="200">
          <cell r="B200">
            <v>121400</v>
          </cell>
          <cell r="C200">
            <v>923356002</v>
          </cell>
          <cell r="E200">
            <v>137201</v>
          </cell>
          <cell r="F200">
            <v>0</v>
          </cell>
        </row>
        <row r="201">
          <cell r="B201">
            <v>121401</v>
          </cell>
          <cell r="C201">
            <v>82998200</v>
          </cell>
          <cell r="E201">
            <v>137202</v>
          </cell>
          <cell r="F201">
            <v>0</v>
          </cell>
        </row>
        <row r="202">
          <cell r="B202">
            <v>121402</v>
          </cell>
          <cell r="C202">
            <v>26233569</v>
          </cell>
          <cell r="E202">
            <v>140000</v>
          </cell>
          <cell r="F202">
            <v>3247595351</v>
          </cell>
        </row>
        <row r="203">
          <cell r="B203">
            <v>121403</v>
          </cell>
          <cell r="C203">
            <v>814124233</v>
          </cell>
          <cell r="E203">
            <v>140100</v>
          </cell>
          <cell r="F203">
            <v>0</v>
          </cell>
        </row>
        <row r="204">
          <cell r="B204">
            <v>121411</v>
          </cell>
          <cell r="C204">
            <v>0</v>
          </cell>
          <cell r="E204">
            <v>140200</v>
          </cell>
          <cell r="F204">
            <v>267891990</v>
          </cell>
        </row>
        <row r="205">
          <cell r="B205">
            <v>121500</v>
          </cell>
          <cell r="C205">
            <v>0</v>
          </cell>
          <cell r="E205">
            <v>140300</v>
          </cell>
          <cell r="F205">
            <v>0</v>
          </cell>
        </row>
        <row r="206">
          <cell r="B206">
            <v>121501</v>
          </cell>
          <cell r="C206">
            <v>0</v>
          </cell>
          <cell r="E206">
            <v>140400</v>
          </cell>
          <cell r="F206">
            <v>1670281172</v>
          </cell>
        </row>
        <row r="207">
          <cell r="B207">
            <v>121502</v>
          </cell>
          <cell r="C207">
            <v>0</v>
          </cell>
          <cell r="E207">
            <v>140401</v>
          </cell>
          <cell r="F207">
            <v>1670281172</v>
          </cell>
        </row>
        <row r="208">
          <cell r="B208">
            <v>121503</v>
          </cell>
          <cell r="C208">
            <v>0</v>
          </cell>
          <cell r="E208">
            <v>140402</v>
          </cell>
          <cell r="F208">
            <v>0</v>
          </cell>
        </row>
        <row r="209">
          <cell r="B209">
            <v>121504</v>
          </cell>
          <cell r="C209">
            <v>0</v>
          </cell>
          <cell r="E209">
            <v>140411</v>
          </cell>
          <cell r="F209">
            <v>0</v>
          </cell>
        </row>
        <row r="210">
          <cell r="B210">
            <v>122000</v>
          </cell>
          <cell r="C210">
            <v>0</v>
          </cell>
          <cell r="E210">
            <v>140500</v>
          </cell>
          <cell r="F210">
            <v>1089918</v>
          </cell>
        </row>
        <row r="211">
          <cell r="B211">
            <v>122100</v>
          </cell>
          <cell r="C211">
            <v>0</v>
          </cell>
          <cell r="E211">
            <v>140501</v>
          </cell>
          <cell r="F211">
            <v>1089918</v>
          </cell>
        </row>
        <row r="212">
          <cell r="B212">
            <v>122101</v>
          </cell>
          <cell r="C212">
            <v>0</v>
          </cell>
          <cell r="E212">
            <v>140502</v>
          </cell>
          <cell r="F212">
            <v>0</v>
          </cell>
        </row>
        <row r="213">
          <cell r="B213">
            <v>122111</v>
          </cell>
          <cell r="C213">
            <v>0</v>
          </cell>
          <cell r="E213">
            <v>140511</v>
          </cell>
          <cell r="F213">
            <v>0</v>
          </cell>
        </row>
        <row r="214">
          <cell r="B214">
            <v>122200</v>
          </cell>
          <cell r="C214">
            <v>0</v>
          </cell>
          <cell r="E214">
            <v>140600</v>
          </cell>
          <cell r="F214">
            <v>0</v>
          </cell>
        </row>
        <row r="215">
          <cell r="B215">
            <v>122201</v>
          </cell>
          <cell r="C215">
            <v>0</v>
          </cell>
          <cell r="E215">
            <v>140700</v>
          </cell>
          <cell r="F215">
            <v>395467017</v>
          </cell>
        </row>
        <row r="216">
          <cell r="B216">
            <v>122202</v>
          </cell>
          <cell r="C216">
            <v>0</v>
          </cell>
          <cell r="E216">
            <v>140701</v>
          </cell>
          <cell r="F216">
            <v>395467017</v>
          </cell>
        </row>
        <row r="217">
          <cell r="B217">
            <v>122300</v>
          </cell>
          <cell r="C217">
            <v>0</v>
          </cell>
          <cell r="E217">
            <v>140702</v>
          </cell>
          <cell r="F217">
            <v>0</v>
          </cell>
        </row>
        <row r="218">
          <cell r="B218">
            <v>122301</v>
          </cell>
          <cell r="C218">
            <v>0</v>
          </cell>
          <cell r="E218">
            <v>140703</v>
          </cell>
          <cell r="F218">
            <v>0</v>
          </cell>
        </row>
        <row r="219">
          <cell r="B219">
            <v>122302</v>
          </cell>
          <cell r="C219">
            <v>0</v>
          </cell>
          <cell r="E219">
            <v>140704</v>
          </cell>
          <cell r="F219">
            <v>0</v>
          </cell>
        </row>
        <row r="220">
          <cell r="B220">
            <v>122400</v>
          </cell>
          <cell r="C220">
            <v>0</v>
          </cell>
          <cell r="E220">
            <v>140705</v>
          </cell>
          <cell r="F220">
            <v>0</v>
          </cell>
        </row>
        <row r="221">
          <cell r="B221">
            <v>122800</v>
          </cell>
          <cell r="C221">
            <v>0</v>
          </cell>
          <cell r="E221">
            <v>140706</v>
          </cell>
          <cell r="F221">
            <v>0</v>
          </cell>
        </row>
        <row r="222">
          <cell r="B222">
            <v>122801</v>
          </cell>
          <cell r="C222">
            <v>0</v>
          </cell>
          <cell r="E222">
            <v>140707</v>
          </cell>
          <cell r="F222">
            <v>0</v>
          </cell>
        </row>
        <row r="223">
          <cell r="B223">
            <v>122802</v>
          </cell>
          <cell r="C223">
            <v>0</v>
          </cell>
          <cell r="E223">
            <v>140708</v>
          </cell>
          <cell r="F223">
            <v>0</v>
          </cell>
        </row>
        <row r="224">
          <cell r="B224">
            <v>122820</v>
          </cell>
          <cell r="C224">
            <v>0</v>
          </cell>
          <cell r="E224">
            <v>140721</v>
          </cell>
          <cell r="F224">
            <v>0</v>
          </cell>
        </row>
        <row r="225">
          <cell r="B225">
            <v>123000</v>
          </cell>
          <cell r="C225">
            <v>0</v>
          </cell>
          <cell r="E225">
            <v>140800</v>
          </cell>
          <cell r="F225">
            <v>203165265</v>
          </cell>
        </row>
        <row r="226">
          <cell r="B226">
            <v>123100</v>
          </cell>
          <cell r="C226">
            <v>0</v>
          </cell>
          <cell r="E226">
            <v>140801</v>
          </cell>
          <cell r="F226">
            <v>0</v>
          </cell>
        </row>
        <row r="227">
          <cell r="B227">
            <v>123200</v>
          </cell>
          <cell r="C227">
            <v>0</v>
          </cell>
          <cell r="E227">
            <v>140802</v>
          </cell>
          <cell r="F227">
            <v>1107540</v>
          </cell>
        </row>
        <row r="228">
          <cell r="B228">
            <v>124000</v>
          </cell>
          <cell r="C228">
            <v>2226918900</v>
          </cell>
          <cell r="E228">
            <v>140803</v>
          </cell>
          <cell r="F228">
            <v>0</v>
          </cell>
        </row>
        <row r="229">
          <cell r="B229">
            <v>124100</v>
          </cell>
          <cell r="C229">
            <v>0</v>
          </cell>
          <cell r="E229">
            <v>140804</v>
          </cell>
          <cell r="F229">
            <v>0</v>
          </cell>
        </row>
        <row r="230">
          <cell r="B230">
            <v>124200</v>
          </cell>
          <cell r="C230">
            <v>0</v>
          </cell>
          <cell r="E230">
            <v>140805</v>
          </cell>
          <cell r="F230">
            <v>0</v>
          </cell>
        </row>
        <row r="231">
          <cell r="B231">
            <v>124300</v>
          </cell>
          <cell r="C231">
            <v>0</v>
          </cell>
          <cell r="E231">
            <v>140806</v>
          </cell>
          <cell r="F231">
            <v>0</v>
          </cell>
        </row>
        <row r="232">
          <cell r="B232">
            <v>124400</v>
          </cell>
          <cell r="C232">
            <v>164925819</v>
          </cell>
          <cell r="E232">
            <v>140807</v>
          </cell>
          <cell r="F232">
            <v>0</v>
          </cell>
        </row>
        <row r="233">
          <cell r="B233">
            <v>124401</v>
          </cell>
          <cell r="C233">
            <v>0</v>
          </cell>
          <cell r="E233">
            <v>140808</v>
          </cell>
          <cell r="F233">
            <v>0</v>
          </cell>
        </row>
        <row r="234">
          <cell r="B234">
            <v>124402</v>
          </cell>
          <cell r="C234">
            <v>0</v>
          </cell>
          <cell r="E234">
            <v>140809</v>
          </cell>
          <cell r="F234">
            <v>0</v>
          </cell>
        </row>
        <row r="235">
          <cell r="B235">
            <v>124403</v>
          </cell>
          <cell r="C235">
            <v>0</v>
          </cell>
          <cell r="E235">
            <v>140810</v>
          </cell>
          <cell r="F235">
            <v>202057725</v>
          </cell>
        </row>
        <row r="236">
          <cell r="B236">
            <v>124404</v>
          </cell>
          <cell r="C236">
            <v>0</v>
          </cell>
          <cell r="E236">
            <v>140811</v>
          </cell>
          <cell r="F236">
            <v>0</v>
          </cell>
        </row>
        <row r="237">
          <cell r="B237">
            <v>124405</v>
          </cell>
          <cell r="C237">
            <v>0</v>
          </cell>
          <cell r="E237">
            <v>140821</v>
          </cell>
          <cell r="F237">
            <v>0</v>
          </cell>
        </row>
        <row r="238">
          <cell r="B238">
            <v>124406</v>
          </cell>
          <cell r="C238">
            <v>0</v>
          </cell>
          <cell r="E238">
            <v>140822</v>
          </cell>
          <cell r="F238">
            <v>0</v>
          </cell>
        </row>
        <row r="239">
          <cell r="B239">
            <v>124411</v>
          </cell>
          <cell r="C239">
            <v>2738680</v>
          </cell>
          <cell r="E239">
            <v>140823</v>
          </cell>
          <cell r="F239">
            <v>0</v>
          </cell>
        </row>
        <row r="240">
          <cell r="B240">
            <v>124412</v>
          </cell>
          <cell r="C240">
            <v>0</v>
          </cell>
          <cell r="E240">
            <v>140824</v>
          </cell>
          <cell r="F240">
            <v>0</v>
          </cell>
        </row>
        <row r="241">
          <cell r="B241">
            <v>124413</v>
          </cell>
          <cell r="C241">
            <v>0</v>
          </cell>
          <cell r="E241">
            <v>140825</v>
          </cell>
          <cell r="F241">
            <v>0</v>
          </cell>
        </row>
        <row r="242">
          <cell r="B242">
            <v>124414</v>
          </cell>
          <cell r="C242">
            <v>0</v>
          </cell>
          <cell r="E242">
            <v>140826</v>
          </cell>
          <cell r="F242">
            <v>0</v>
          </cell>
        </row>
        <row r="243">
          <cell r="B243">
            <v>124416</v>
          </cell>
          <cell r="C243">
            <v>2738680</v>
          </cell>
          <cell r="E243">
            <v>140827</v>
          </cell>
          <cell r="F243">
            <v>0</v>
          </cell>
        </row>
        <row r="244">
          <cell r="B244">
            <v>124417</v>
          </cell>
          <cell r="C244">
            <v>0</v>
          </cell>
          <cell r="E244">
            <v>140828</v>
          </cell>
          <cell r="F244">
            <v>0</v>
          </cell>
        </row>
        <row r="245">
          <cell r="B245">
            <v>124418</v>
          </cell>
          <cell r="C245">
            <v>0</v>
          </cell>
          <cell r="E245">
            <v>140829</v>
          </cell>
          <cell r="F245">
            <v>0</v>
          </cell>
        </row>
        <row r="246">
          <cell r="B246">
            <v>124421</v>
          </cell>
          <cell r="C246">
            <v>162187139</v>
          </cell>
          <cell r="E246">
            <v>140830</v>
          </cell>
          <cell r="F246">
            <v>0</v>
          </cell>
        </row>
        <row r="247">
          <cell r="B247">
            <v>124422</v>
          </cell>
          <cell r="C247">
            <v>74080</v>
          </cell>
          <cell r="E247">
            <v>140831</v>
          </cell>
          <cell r="F247">
            <v>0</v>
          </cell>
        </row>
        <row r="248">
          <cell r="B248">
            <v>124423</v>
          </cell>
          <cell r="C248">
            <v>228509</v>
          </cell>
          <cell r="E248">
            <v>140832</v>
          </cell>
          <cell r="F248">
            <v>0</v>
          </cell>
        </row>
        <row r="249">
          <cell r="B249">
            <v>124424</v>
          </cell>
          <cell r="C249">
            <v>0</v>
          </cell>
          <cell r="E249">
            <v>140833</v>
          </cell>
          <cell r="F249">
            <v>0</v>
          </cell>
        </row>
        <row r="250">
          <cell r="B250">
            <v>124425</v>
          </cell>
          <cell r="C250">
            <v>52930848</v>
          </cell>
          <cell r="E250">
            <v>140841</v>
          </cell>
          <cell r="F250">
            <v>0</v>
          </cell>
        </row>
        <row r="251">
          <cell r="B251">
            <v>124426</v>
          </cell>
          <cell r="C251">
            <v>5549353</v>
          </cell>
          <cell r="E251">
            <v>140900</v>
          </cell>
          <cell r="F251">
            <v>33224090</v>
          </cell>
        </row>
        <row r="252">
          <cell r="B252">
            <v>124427</v>
          </cell>
          <cell r="C252">
            <v>2333297</v>
          </cell>
          <cell r="E252">
            <v>140901</v>
          </cell>
          <cell r="F252">
            <v>3112630</v>
          </cell>
        </row>
        <row r="253">
          <cell r="B253">
            <v>124428</v>
          </cell>
          <cell r="C253">
            <v>0</v>
          </cell>
          <cell r="E253">
            <v>140902</v>
          </cell>
          <cell r="F253">
            <v>26370280</v>
          </cell>
        </row>
        <row r="254">
          <cell r="B254">
            <v>124429</v>
          </cell>
          <cell r="C254">
            <v>101071052</v>
          </cell>
          <cell r="E254">
            <v>140921</v>
          </cell>
          <cell r="F254">
            <v>16603780</v>
          </cell>
        </row>
        <row r="255">
          <cell r="B255">
            <v>124431</v>
          </cell>
          <cell r="C255">
            <v>0</v>
          </cell>
          <cell r="E255">
            <v>140922</v>
          </cell>
          <cell r="F255">
            <v>9766500</v>
          </cell>
        </row>
        <row r="256">
          <cell r="B256">
            <v>124432</v>
          </cell>
          <cell r="C256">
            <v>0</v>
          </cell>
          <cell r="E256">
            <v>140923</v>
          </cell>
          <cell r="F256">
            <v>0</v>
          </cell>
        </row>
        <row r="257">
          <cell r="B257">
            <v>124433</v>
          </cell>
          <cell r="C257">
            <v>0</v>
          </cell>
          <cell r="E257">
            <v>140924</v>
          </cell>
          <cell r="F257">
            <v>0</v>
          </cell>
        </row>
        <row r="258">
          <cell r="B258">
            <v>124441</v>
          </cell>
          <cell r="C258">
            <v>0</v>
          </cell>
          <cell r="E258">
            <v>140925</v>
          </cell>
          <cell r="F258">
            <v>0</v>
          </cell>
        </row>
        <row r="259">
          <cell r="B259">
            <v>124442</v>
          </cell>
          <cell r="C259">
            <v>0</v>
          </cell>
          <cell r="E259">
            <v>140926</v>
          </cell>
          <cell r="F259">
            <v>0</v>
          </cell>
        </row>
        <row r="260">
          <cell r="B260">
            <v>124443</v>
          </cell>
          <cell r="C260">
            <v>0</v>
          </cell>
          <cell r="E260">
            <v>140927</v>
          </cell>
          <cell r="F260">
            <v>0</v>
          </cell>
        </row>
        <row r="261">
          <cell r="B261">
            <v>124500</v>
          </cell>
          <cell r="C261">
            <v>22059300</v>
          </cell>
          <cell r="E261">
            <v>140928</v>
          </cell>
          <cell r="F261">
            <v>0</v>
          </cell>
        </row>
        <row r="262">
          <cell r="B262">
            <v>124501</v>
          </cell>
          <cell r="C262">
            <v>2059300</v>
          </cell>
          <cell r="E262">
            <v>140903</v>
          </cell>
          <cell r="F262">
            <v>2886990</v>
          </cell>
        </row>
        <row r="263">
          <cell r="B263">
            <v>124502</v>
          </cell>
          <cell r="C263">
            <v>20000000</v>
          </cell>
          <cell r="E263">
            <v>140904</v>
          </cell>
          <cell r="F263">
            <v>854190</v>
          </cell>
        </row>
        <row r="264">
          <cell r="B264">
            <v>124503</v>
          </cell>
          <cell r="C264">
            <v>0</v>
          </cell>
          <cell r="E264">
            <v>140905</v>
          </cell>
          <cell r="F264">
            <v>0</v>
          </cell>
        </row>
        <row r="265">
          <cell r="B265">
            <v>124511</v>
          </cell>
          <cell r="C265">
            <v>0</v>
          </cell>
          <cell r="E265">
            <v>140906</v>
          </cell>
          <cell r="F265">
            <v>0</v>
          </cell>
        </row>
        <row r="266">
          <cell r="B266">
            <v>124600</v>
          </cell>
          <cell r="C266">
            <v>333420</v>
          </cell>
          <cell r="E266">
            <v>140907</v>
          </cell>
          <cell r="F266">
            <v>0</v>
          </cell>
        </row>
        <row r="267">
          <cell r="B267">
            <v>124601</v>
          </cell>
          <cell r="C267">
            <v>0</v>
          </cell>
          <cell r="E267">
            <v>141000</v>
          </cell>
          <cell r="F267">
            <v>0</v>
          </cell>
        </row>
        <row r="268">
          <cell r="B268">
            <v>124602</v>
          </cell>
          <cell r="C268">
            <v>0</v>
          </cell>
          <cell r="E268">
            <v>141100</v>
          </cell>
          <cell r="F268">
            <v>0</v>
          </cell>
        </row>
        <row r="269">
          <cell r="B269">
            <v>124603</v>
          </cell>
          <cell r="C269">
            <v>0</v>
          </cell>
          <cell r="E269">
            <v>141101</v>
          </cell>
          <cell r="F269">
            <v>0</v>
          </cell>
        </row>
        <row r="270">
          <cell r="B270">
            <v>124604</v>
          </cell>
          <cell r="C270">
            <v>0</v>
          </cell>
          <cell r="E270">
            <v>141109</v>
          </cell>
          <cell r="F270">
            <v>0</v>
          </cell>
        </row>
        <row r="271">
          <cell r="B271">
            <v>124605</v>
          </cell>
          <cell r="C271">
            <v>0</v>
          </cell>
          <cell r="E271">
            <v>141200</v>
          </cell>
          <cell r="F271">
            <v>10165020</v>
          </cell>
        </row>
        <row r="272">
          <cell r="B272">
            <v>124606</v>
          </cell>
          <cell r="C272">
            <v>0</v>
          </cell>
          <cell r="E272">
            <v>141201</v>
          </cell>
          <cell r="F272">
            <v>0</v>
          </cell>
        </row>
        <row r="273">
          <cell r="B273">
            <v>124607</v>
          </cell>
          <cell r="C273">
            <v>0</v>
          </cell>
          <cell r="E273">
            <v>141202</v>
          </cell>
          <cell r="F273">
            <v>259000</v>
          </cell>
        </row>
        <row r="274">
          <cell r="B274">
            <v>124608</v>
          </cell>
          <cell r="C274">
            <v>0</v>
          </cell>
          <cell r="E274">
            <v>141219</v>
          </cell>
          <cell r="F274">
            <v>144000</v>
          </cell>
        </row>
        <row r="275">
          <cell r="B275">
            <v>124609</v>
          </cell>
          <cell r="C275">
            <v>0</v>
          </cell>
          <cell r="E275">
            <v>141220</v>
          </cell>
          <cell r="F275">
            <v>115000</v>
          </cell>
        </row>
        <row r="276">
          <cell r="B276">
            <v>124610</v>
          </cell>
          <cell r="C276">
            <v>0</v>
          </cell>
          <cell r="E276">
            <v>141203</v>
          </cell>
          <cell r="F276">
            <v>0</v>
          </cell>
        </row>
        <row r="277">
          <cell r="B277">
            <v>124614</v>
          </cell>
          <cell r="C277">
            <v>0</v>
          </cell>
          <cell r="E277">
            <v>141204</v>
          </cell>
          <cell r="F277">
            <v>0</v>
          </cell>
        </row>
        <row r="278">
          <cell r="B278">
            <v>124615</v>
          </cell>
          <cell r="C278">
            <v>0</v>
          </cell>
          <cell r="E278">
            <v>141205</v>
          </cell>
          <cell r="F278">
            <v>0</v>
          </cell>
        </row>
        <row r="279">
          <cell r="B279">
            <v>124611</v>
          </cell>
          <cell r="C279">
            <v>0</v>
          </cell>
          <cell r="E279">
            <v>141206</v>
          </cell>
          <cell r="F279">
            <v>0</v>
          </cell>
        </row>
        <row r="280">
          <cell r="B280">
            <v>124612</v>
          </cell>
          <cell r="C280">
            <v>0</v>
          </cell>
          <cell r="E280">
            <v>141207</v>
          </cell>
          <cell r="F280">
            <v>956250</v>
          </cell>
        </row>
        <row r="281">
          <cell r="B281">
            <v>124613</v>
          </cell>
          <cell r="C281">
            <v>0</v>
          </cell>
          <cell r="E281">
            <v>141208</v>
          </cell>
          <cell r="F281">
            <v>0</v>
          </cell>
        </row>
        <row r="282">
          <cell r="B282">
            <v>124621</v>
          </cell>
          <cell r="C282">
            <v>333420</v>
          </cell>
          <cell r="E282">
            <v>141209</v>
          </cell>
          <cell r="F282">
            <v>0</v>
          </cell>
        </row>
        <row r="283">
          <cell r="B283">
            <v>124622</v>
          </cell>
          <cell r="C283">
            <v>0</v>
          </cell>
          <cell r="E283">
            <v>141210</v>
          </cell>
          <cell r="F283">
            <v>0</v>
          </cell>
        </row>
        <row r="284">
          <cell r="B284">
            <v>124623</v>
          </cell>
          <cell r="C284">
            <v>0</v>
          </cell>
          <cell r="E284">
            <v>141211</v>
          </cell>
          <cell r="F284">
            <v>0</v>
          </cell>
        </row>
        <row r="285">
          <cell r="B285">
            <v>124624</v>
          </cell>
          <cell r="C285">
            <v>0</v>
          </cell>
          <cell r="E285">
            <v>141212</v>
          </cell>
          <cell r="F285">
            <v>0</v>
          </cell>
        </row>
        <row r="286">
          <cell r="B286">
            <v>124625</v>
          </cell>
          <cell r="C286">
            <v>0</v>
          </cell>
          <cell r="E286">
            <v>141213</v>
          </cell>
          <cell r="F286">
            <v>0</v>
          </cell>
        </row>
        <row r="287">
          <cell r="B287">
            <v>124626</v>
          </cell>
          <cell r="C287">
            <v>0</v>
          </cell>
          <cell r="E287">
            <v>141214</v>
          </cell>
          <cell r="F287">
            <v>0</v>
          </cell>
        </row>
        <row r="288">
          <cell r="B288">
            <v>124627</v>
          </cell>
          <cell r="C288">
            <v>0</v>
          </cell>
          <cell r="E288">
            <v>141215</v>
          </cell>
          <cell r="F288">
            <v>0</v>
          </cell>
        </row>
        <row r="289">
          <cell r="B289">
            <v>124628</v>
          </cell>
          <cell r="C289">
            <v>0</v>
          </cell>
          <cell r="E289">
            <v>141216</v>
          </cell>
          <cell r="F289">
            <v>0</v>
          </cell>
        </row>
        <row r="290">
          <cell r="B290">
            <v>124629</v>
          </cell>
          <cell r="C290">
            <v>0</v>
          </cell>
          <cell r="E290">
            <v>141217</v>
          </cell>
          <cell r="F290">
            <v>0</v>
          </cell>
        </row>
        <row r="291">
          <cell r="B291">
            <v>124630</v>
          </cell>
          <cell r="C291">
            <v>0</v>
          </cell>
          <cell r="E291">
            <v>141218</v>
          </cell>
          <cell r="F291">
            <v>0</v>
          </cell>
        </row>
        <row r="292">
          <cell r="B292">
            <v>124631</v>
          </cell>
          <cell r="C292">
            <v>0</v>
          </cell>
          <cell r="E292">
            <v>141221</v>
          </cell>
          <cell r="F292">
            <v>0</v>
          </cell>
        </row>
        <row r="293">
          <cell r="B293">
            <v>124632</v>
          </cell>
          <cell r="C293">
            <v>0</v>
          </cell>
          <cell r="E293">
            <v>141222</v>
          </cell>
          <cell r="F293">
            <v>0</v>
          </cell>
        </row>
        <row r="294">
          <cell r="B294">
            <v>124633</v>
          </cell>
          <cell r="C294">
            <v>0</v>
          </cell>
          <cell r="E294">
            <v>141230</v>
          </cell>
          <cell r="F294">
            <v>0</v>
          </cell>
        </row>
        <row r="295">
          <cell r="B295">
            <v>124700</v>
          </cell>
          <cell r="C295">
            <v>0</v>
          </cell>
          <cell r="E295">
            <v>141231</v>
          </cell>
          <cell r="F295">
            <v>8949770</v>
          </cell>
        </row>
        <row r="296">
          <cell r="B296">
            <v>124800</v>
          </cell>
          <cell r="C296">
            <v>1815678956</v>
          </cell>
          <cell r="E296">
            <v>141232</v>
          </cell>
          <cell r="F296">
            <v>0</v>
          </cell>
        </row>
        <row r="297">
          <cell r="B297">
            <v>124801</v>
          </cell>
          <cell r="C297">
            <v>1815678956</v>
          </cell>
          <cell r="E297">
            <v>141233</v>
          </cell>
          <cell r="F297">
            <v>0</v>
          </cell>
        </row>
        <row r="298">
          <cell r="B298">
            <v>124802</v>
          </cell>
          <cell r="C298">
            <v>0</v>
          </cell>
          <cell r="E298">
            <v>141234</v>
          </cell>
          <cell r="F298">
            <v>0</v>
          </cell>
        </row>
        <row r="299">
          <cell r="B299">
            <v>124803</v>
          </cell>
          <cell r="C299">
            <v>0</v>
          </cell>
          <cell r="E299">
            <v>141300</v>
          </cell>
          <cell r="F299">
            <v>614627675</v>
          </cell>
        </row>
        <row r="300">
          <cell r="B300">
            <v>124811</v>
          </cell>
          <cell r="C300">
            <v>0</v>
          </cell>
          <cell r="E300">
            <v>141301</v>
          </cell>
          <cell r="F300">
            <v>0</v>
          </cell>
        </row>
        <row r="301">
          <cell r="B301">
            <v>124900</v>
          </cell>
          <cell r="C301">
            <v>0</v>
          </cell>
          <cell r="E301">
            <v>141302</v>
          </cell>
          <cell r="F301">
            <v>614627675</v>
          </cell>
        </row>
        <row r="302">
          <cell r="B302">
            <v>124901</v>
          </cell>
          <cell r="C302">
            <v>0</v>
          </cell>
          <cell r="E302">
            <v>141400</v>
          </cell>
          <cell r="F302">
            <v>84240</v>
          </cell>
        </row>
        <row r="303">
          <cell r="B303">
            <v>124902</v>
          </cell>
          <cell r="C303">
            <v>0</v>
          </cell>
          <cell r="E303">
            <v>141500</v>
          </cell>
          <cell r="F303">
            <v>0</v>
          </cell>
        </row>
        <row r="304">
          <cell r="B304">
            <v>124903</v>
          </cell>
          <cell r="C304">
            <v>0</v>
          </cell>
          <cell r="E304">
            <v>141501</v>
          </cell>
          <cell r="F304">
            <v>0</v>
          </cell>
        </row>
        <row r="305">
          <cell r="B305">
            <v>124911</v>
          </cell>
          <cell r="C305">
            <v>0</v>
          </cell>
          <cell r="E305">
            <v>141600</v>
          </cell>
          <cell r="F305">
            <v>1480270</v>
          </cell>
        </row>
        <row r="306">
          <cell r="B306">
            <v>125000</v>
          </cell>
          <cell r="C306">
            <v>0</v>
          </cell>
          <cell r="E306">
            <v>141601</v>
          </cell>
          <cell r="F306">
            <v>1480270</v>
          </cell>
        </row>
        <row r="307">
          <cell r="B307">
            <v>125001</v>
          </cell>
          <cell r="C307">
            <v>0</v>
          </cell>
          <cell r="E307">
            <v>141611</v>
          </cell>
          <cell r="F307">
            <v>0</v>
          </cell>
        </row>
        <row r="308">
          <cell r="B308">
            <v>125002</v>
          </cell>
          <cell r="C308">
            <v>0</v>
          </cell>
          <cell r="E308">
            <v>141612</v>
          </cell>
          <cell r="F308">
            <v>1480270</v>
          </cell>
        </row>
        <row r="309">
          <cell r="B309">
            <v>125003</v>
          </cell>
          <cell r="C309">
            <v>0</v>
          </cell>
          <cell r="E309">
            <v>141602</v>
          </cell>
          <cell r="F309">
            <v>0</v>
          </cell>
        </row>
        <row r="310">
          <cell r="B310">
            <v>125100</v>
          </cell>
          <cell r="C310">
            <v>658443</v>
          </cell>
          <cell r="E310">
            <v>141700</v>
          </cell>
          <cell r="F310">
            <v>50118694</v>
          </cell>
        </row>
        <row r="311">
          <cell r="B311">
            <v>125101</v>
          </cell>
          <cell r="C311">
            <v>658443</v>
          </cell>
          <cell r="E311">
            <v>141701</v>
          </cell>
          <cell r="F311">
            <v>0</v>
          </cell>
        </row>
        <row r="312">
          <cell r="B312">
            <v>125102</v>
          </cell>
          <cell r="C312">
            <v>0</v>
          </cell>
          <cell r="E312">
            <v>141702</v>
          </cell>
          <cell r="F312">
            <v>2566085</v>
          </cell>
        </row>
        <row r="313">
          <cell r="B313">
            <v>125111</v>
          </cell>
          <cell r="C313">
            <v>0</v>
          </cell>
          <cell r="E313">
            <v>141703</v>
          </cell>
          <cell r="F313">
            <v>178143</v>
          </cell>
        </row>
        <row r="314">
          <cell r="B314">
            <v>125200</v>
          </cell>
          <cell r="C314">
            <v>33168182</v>
          </cell>
          <cell r="E314">
            <v>141704</v>
          </cell>
          <cell r="F314">
            <v>0</v>
          </cell>
        </row>
        <row r="315">
          <cell r="B315">
            <v>125201</v>
          </cell>
          <cell r="C315">
            <v>32957682</v>
          </cell>
          <cell r="E315">
            <v>141711</v>
          </cell>
          <cell r="F315">
            <v>47339858</v>
          </cell>
        </row>
        <row r="316">
          <cell r="B316">
            <v>125202</v>
          </cell>
          <cell r="C316">
            <v>32957682</v>
          </cell>
          <cell r="E316">
            <v>141713</v>
          </cell>
          <cell r="F316">
            <v>8018347</v>
          </cell>
        </row>
        <row r="317">
          <cell r="B317">
            <v>125203</v>
          </cell>
          <cell r="C317">
            <v>0</v>
          </cell>
          <cell r="E317">
            <v>141714</v>
          </cell>
          <cell r="F317">
            <v>39321511</v>
          </cell>
        </row>
        <row r="318">
          <cell r="B318">
            <v>125204</v>
          </cell>
          <cell r="C318">
            <v>0</v>
          </cell>
          <cell r="E318">
            <v>141712</v>
          </cell>
          <cell r="F318">
            <v>0</v>
          </cell>
        </row>
        <row r="319">
          <cell r="B319">
            <v>125207</v>
          </cell>
          <cell r="C319">
            <v>0</v>
          </cell>
          <cell r="E319">
            <v>141715</v>
          </cell>
          <cell r="F319">
            <v>0</v>
          </cell>
        </row>
        <row r="320">
          <cell r="B320">
            <v>125210</v>
          </cell>
          <cell r="C320">
            <v>0</v>
          </cell>
          <cell r="E320">
            <v>141716</v>
          </cell>
          <cell r="F320">
            <v>29489</v>
          </cell>
        </row>
        <row r="321">
          <cell r="B321">
            <v>125205</v>
          </cell>
          <cell r="C321">
            <v>0</v>
          </cell>
          <cell r="E321">
            <v>141717</v>
          </cell>
          <cell r="F321">
            <v>5119</v>
          </cell>
        </row>
        <row r="322">
          <cell r="B322">
            <v>125206</v>
          </cell>
          <cell r="C322">
            <v>0</v>
          </cell>
          <cell r="E322">
            <v>141718</v>
          </cell>
          <cell r="F322">
            <v>0</v>
          </cell>
        </row>
        <row r="323">
          <cell r="B323">
            <v>125211</v>
          </cell>
          <cell r="C323">
            <v>0</v>
          </cell>
          <cell r="E323">
            <v>141719</v>
          </cell>
          <cell r="F323">
            <v>0</v>
          </cell>
        </row>
        <row r="324">
          <cell r="B324">
            <v>125212</v>
          </cell>
          <cell r="C324">
            <v>0</v>
          </cell>
          <cell r="E324">
            <v>141720</v>
          </cell>
          <cell r="F324">
            <v>0</v>
          </cell>
        </row>
        <row r="325">
          <cell r="B325">
            <v>125213</v>
          </cell>
          <cell r="C325">
            <v>0</v>
          </cell>
          <cell r="E325">
            <v>141721</v>
          </cell>
          <cell r="F325">
            <v>0</v>
          </cell>
        </row>
        <row r="326">
          <cell r="B326">
            <v>125214</v>
          </cell>
          <cell r="C326">
            <v>0</v>
          </cell>
          <cell r="E326">
            <v>141789</v>
          </cell>
          <cell r="F326">
            <v>0</v>
          </cell>
        </row>
        <row r="327">
          <cell r="B327">
            <v>125215</v>
          </cell>
          <cell r="C327">
            <v>180000</v>
          </cell>
          <cell r="E327">
            <v>141800</v>
          </cell>
          <cell r="F327">
            <v>0</v>
          </cell>
        </row>
        <row r="328">
          <cell r="B328">
            <v>125216</v>
          </cell>
          <cell r="C328">
            <v>0</v>
          </cell>
          <cell r="E328">
            <v>141900</v>
          </cell>
          <cell r="F328">
            <v>0</v>
          </cell>
        </row>
        <row r="329">
          <cell r="B329">
            <v>125217</v>
          </cell>
          <cell r="C329">
            <v>0</v>
          </cell>
          <cell r="E329">
            <v>142100</v>
          </cell>
          <cell r="F329">
            <v>0</v>
          </cell>
        </row>
        <row r="330">
          <cell r="B330">
            <v>125218</v>
          </cell>
          <cell r="C330">
            <v>0</v>
          </cell>
          <cell r="E330">
            <v>142101</v>
          </cell>
          <cell r="F330">
            <v>0</v>
          </cell>
        </row>
        <row r="331">
          <cell r="B331">
            <v>125219</v>
          </cell>
          <cell r="C331">
            <v>0</v>
          </cell>
          <cell r="E331">
            <v>142102</v>
          </cell>
          <cell r="F331">
            <v>0</v>
          </cell>
        </row>
        <row r="332">
          <cell r="B332">
            <v>125220</v>
          </cell>
          <cell r="C332">
            <v>0</v>
          </cell>
          <cell r="E332">
            <v>142103</v>
          </cell>
          <cell r="F332">
            <v>0</v>
          </cell>
        </row>
        <row r="333">
          <cell r="B333">
            <v>125221</v>
          </cell>
          <cell r="C333">
            <v>0</v>
          </cell>
          <cell r="E333">
            <v>142104</v>
          </cell>
          <cell r="F333">
            <v>0</v>
          </cell>
        </row>
        <row r="334">
          <cell r="B334">
            <v>125231</v>
          </cell>
          <cell r="C334">
            <v>30500</v>
          </cell>
          <cell r="E334">
            <v>142105</v>
          </cell>
          <cell r="F334">
            <v>0</v>
          </cell>
        </row>
        <row r="335">
          <cell r="B335">
            <v>125300</v>
          </cell>
          <cell r="C335">
            <v>20000</v>
          </cell>
          <cell r="E335">
            <v>142121</v>
          </cell>
          <cell r="F335">
            <v>0</v>
          </cell>
        </row>
        <row r="336">
          <cell r="B336">
            <v>125400</v>
          </cell>
          <cell r="C336">
            <v>0</v>
          </cell>
          <cell r="E336">
            <v>142122</v>
          </cell>
          <cell r="F336">
            <v>0</v>
          </cell>
        </row>
        <row r="337">
          <cell r="B337">
            <v>125401</v>
          </cell>
          <cell r="C337">
            <v>0</v>
          </cell>
          <cell r="E337">
            <v>142123</v>
          </cell>
          <cell r="F337">
            <v>0</v>
          </cell>
        </row>
        <row r="338">
          <cell r="B338">
            <v>125500</v>
          </cell>
          <cell r="C338">
            <v>0</v>
          </cell>
          <cell r="E338">
            <v>142124</v>
          </cell>
          <cell r="F338">
            <v>0</v>
          </cell>
        </row>
        <row r="339">
          <cell r="B339">
            <v>125600</v>
          </cell>
          <cell r="C339">
            <v>0</v>
          </cell>
          <cell r="E339">
            <v>142131</v>
          </cell>
          <cell r="F339">
            <v>0</v>
          </cell>
        </row>
        <row r="340">
          <cell r="B340">
            <v>125700</v>
          </cell>
          <cell r="C340">
            <v>0</v>
          </cell>
          <cell r="E340">
            <v>142132</v>
          </cell>
          <cell r="F340">
            <v>0</v>
          </cell>
        </row>
        <row r="341">
          <cell r="B341">
            <v>125701</v>
          </cell>
          <cell r="C341">
            <v>0</v>
          </cell>
          <cell r="E341">
            <v>142133</v>
          </cell>
          <cell r="F341">
            <v>0</v>
          </cell>
        </row>
        <row r="342">
          <cell r="B342">
            <v>125702</v>
          </cell>
          <cell r="C342">
            <v>0</v>
          </cell>
          <cell r="E342">
            <v>142134</v>
          </cell>
          <cell r="F342">
            <v>0</v>
          </cell>
        </row>
        <row r="343">
          <cell r="B343">
            <v>125800</v>
          </cell>
          <cell r="C343">
            <v>190074780</v>
          </cell>
          <cell r="E343">
            <v>142135</v>
          </cell>
          <cell r="F343">
            <v>0</v>
          </cell>
        </row>
        <row r="344">
          <cell r="B344">
            <v>125801</v>
          </cell>
          <cell r="C344">
            <v>0</v>
          </cell>
          <cell r="E344">
            <v>142136</v>
          </cell>
          <cell r="F344">
            <v>0</v>
          </cell>
        </row>
        <row r="345">
          <cell r="B345">
            <v>125802</v>
          </cell>
          <cell r="C345">
            <v>190074780</v>
          </cell>
          <cell r="E345">
            <v>142137</v>
          </cell>
          <cell r="F345">
            <v>0</v>
          </cell>
        </row>
        <row r="346">
          <cell r="B346">
            <v>126000</v>
          </cell>
          <cell r="C346">
            <v>436323517</v>
          </cell>
          <cell r="E346">
            <v>142138</v>
          </cell>
          <cell r="F346">
            <v>0</v>
          </cell>
        </row>
        <row r="347">
          <cell r="B347">
            <v>126100</v>
          </cell>
          <cell r="C347">
            <v>0</v>
          </cell>
          <cell r="E347">
            <v>142151</v>
          </cell>
          <cell r="F347">
            <v>0</v>
          </cell>
        </row>
        <row r="348">
          <cell r="B348">
            <v>126200</v>
          </cell>
          <cell r="C348">
            <v>436323517</v>
          </cell>
          <cell r="E348">
            <v>142161</v>
          </cell>
          <cell r="F348">
            <v>0</v>
          </cell>
        </row>
        <row r="349">
          <cell r="B349">
            <v>126201</v>
          </cell>
          <cell r="C349">
            <v>0</v>
          </cell>
          <cell r="E349">
            <v>142162</v>
          </cell>
          <cell r="F349">
            <v>0</v>
          </cell>
        </row>
        <row r="350">
          <cell r="B350">
            <v>126202</v>
          </cell>
          <cell r="C350">
            <v>0</v>
          </cell>
          <cell r="E350">
            <v>142163</v>
          </cell>
          <cell r="F350">
            <v>0</v>
          </cell>
        </row>
        <row r="351">
          <cell r="B351">
            <v>126203</v>
          </cell>
          <cell r="C351">
            <v>436323517</v>
          </cell>
          <cell r="E351">
            <v>142164</v>
          </cell>
          <cell r="F351">
            <v>0</v>
          </cell>
        </row>
        <row r="352">
          <cell r="B352">
            <v>126300</v>
          </cell>
          <cell r="C352">
            <v>0</v>
          </cell>
          <cell r="E352">
            <v>142165</v>
          </cell>
          <cell r="F352">
            <v>0</v>
          </cell>
        </row>
        <row r="353">
          <cell r="B353">
            <v>126301</v>
          </cell>
          <cell r="C353">
            <v>0</v>
          </cell>
          <cell r="E353">
            <v>142200</v>
          </cell>
          <cell r="F353">
            <v>0</v>
          </cell>
        </row>
        <row r="354">
          <cell r="B354">
            <v>126311</v>
          </cell>
          <cell r="C354">
            <v>0</v>
          </cell>
          <cell r="E354">
            <v>142201</v>
          </cell>
          <cell r="F354">
            <v>0</v>
          </cell>
        </row>
        <row r="355">
          <cell r="B355">
            <v>126900</v>
          </cell>
          <cell r="C355">
            <v>0</v>
          </cell>
          <cell r="E355">
            <v>142202</v>
          </cell>
          <cell r="F355">
            <v>0</v>
          </cell>
        </row>
        <row r="356">
          <cell r="B356">
            <v>127000</v>
          </cell>
          <cell r="C356">
            <v>0</v>
          </cell>
          <cell r="E356">
            <v>146000</v>
          </cell>
          <cell r="F356">
            <v>3813167251</v>
          </cell>
        </row>
        <row r="357">
          <cell r="B357">
            <v>127100</v>
          </cell>
          <cell r="C357">
            <v>0</v>
          </cell>
          <cell r="E357">
            <v>146100</v>
          </cell>
          <cell r="F357">
            <v>2909237661</v>
          </cell>
        </row>
        <row r="358">
          <cell r="B358">
            <v>127200</v>
          </cell>
          <cell r="C358">
            <v>0</v>
          </cell>
          <cell r="E358">
            <v>146101</v>
          </cell>
          <cell r="F358">
            <v>2228373444</v>
          </cell>
        </row>
        <row r="359">
          <cell r="B359">
            <v>127201</v>
          </cell>
          <cell r="C359">
            <v>0</v>
          </cell>
          <cell r="E359">
            <v>146102</v>
          </cell>
          <cell r="F359">
            <v>469466350</v>
          </cell>
        </row>
        <row r="360">
          <cell r="B360">
            <v>127202</v>
          </cell>
          <cell r="C360">
            <v>0</v>
          </cell>
          <cell r="E360">
            <v>146103</v>
          </cell>
          <cell r="F360">
            <v>66165770</v>
          </cell>
        </row>
        <row r="361">
          <cell r="B361">
            <v>127203</v>
          </cell>
          <cell r="C361">
            <v>0</v>
          </cell>
          <cell r="E361">
            <v>146104</v>
          </cell>
          <cell r="F361">
            <v>0</v>
          </cell>
        </row>
        <row r="362">
          <cell r="B362">
            <v>127204</v>
          </cell>
          <cell r="C362">
            <v>0</v>
          </cell>
          <cell r="E362">
            <v>146105</v>
          </cell>
          <cell r="F362">
            <v>0</v>
          </cell>
        </row>
        <row r="363">
          <cell r="B363">
            <v>127231</v>
          </cell>
          <cell r="C363">
            <v>0</v>
          </cell>
          <cell r="E363">
            <v>146106</v>
          </cell>
          <cell r="F363">
            <v>0</v>
          </cell>
        </row>
        <row r="364">
          <cell r="B364">
            <v>127300</v>
          </cell>
          <cell r="C364">
            <v>0</v>
          </cell>
          <cell r="E364">
            <v>146111</v>
          </cell>
          <cell r="F364">
            <v>145232097</v>
          </cell>
        </row>
        <row r="365">
          <cell r="B365">
            <v>127301</v>
          </cell>
          <cell r="C365">
            <v>0</v>
          </cell>
          <cell r="E365">
            <v>146200</v>
          </cell>
          <cell r="F365">
            <v>889186725</v>
          </cell>
        </row>
        <row r="366">
          <cell r="B366">
            <v>127302</v>
          </cell>
          <cell r="C366">
            <v>0</v>
          </cell>
          <cell r="E366">
            <v>146201</v>
          </cell>
          <cell r="F366">
            <v>0</v>
          </cell>
        </row>
        <row r="367">
          <cell r="B367">
            <v>127400</v>
          </cell>
          <cell r="C367">
            <v>0</v>
          </cell>
          <cell r="E367">
            <v>146202</v>
          </cell>
          <cell r="F367">
            <v>124480592</v>
          </cell>
        </row>
        <row r="368">
          <cell r="B368">
            <v>127500</v>
          </cell>
          <cell r="C368">
            <v>0</v>
          </cell>
          <cell r="E368">
            <v>146203</v>
          </cell>
          <cell r="F368">
            <v>764706133</v>
          </cell>
        </row>
        <row r="369">
          <cell r="B369">
            <v>127501</v>
          </cell>
          <cell r="C369">
            <v>0</v>
          </cell>
          <cell r="E369">
            <v>146204</v>
          </cell>
          <cell r="F369">
            <v>64611760</v>
          </cell>
        </row>
        <row r="370">
          <cell r="B370">
            <v>127502</v>
          </cell>
          <cell r="C370">
            <v>0</v>
          </cell>
          <cell r="E370">
            <v>146205</v>
          </cell>
          <cell r="F370">
            <v>22954386</v>
          </cell>
        </row>
        <row r="371">
          <cell r="B371">
            <v>127503</v>
          </cell>
          <cell r="C371">
            <v>0</v>
          </cell>
          <cell r="E371">
            <v>146206</v>
          </cell>
          <cell r="F371">
            <v>677139987</v>
          </cell>
        </row>
        <row r="372">
          <cell r="B372">
            <v>127900</v>
          </cell>
          <cell r="C372">
            <v>0</v>
          </cell>
          <cell r="E372">
            <v>146210</v>
          </cell>
          <cell r="F372">
            <v>0</v>
          </cell>
        </row>
        <row r="373">
          <cell r="B373">
            <v>127700</v>
          </cell>
          <cell r="C373">
            <v>1828399067</v>
          </cell>
          <cell r="E373">
            <v>146300</v>
          </cell>
          <cell r="F373">
            <v>0</v>
          </cell>
        </row>
        <row r="374">
          <cell r="B374">
            <v>127800</v>
          </cell>
          <cell r="C374">
            <v>1828399067</v>
          </cell>
          <cell r="E374">
            <v>146301</v>
          </cell>
          <cell r="F374">
            <v>0</v>
          </cell>
        </row>
        <row r="375">
          <cell r="B375">
            <v>127801</v>
          </cell>
          <cell r="C375">
            <v>10255817722</v>
          </cell>
          <cell r="E375">
            <v>146302</v>
          </cell>
          <cell r="F375">
            <v>0</v>
          </cell>
        </row>
        <row r="376">
          <cell r="B376">
            <v>127831</v>
          </cell>
          <cell r="C376">
            <v>0</v>
          </cell>
          <cell r="E376">
            <v>146311</v>
          </cell>
          <cell r="F376">
            <v>0</v>
          </cell>
        </row>
        <row r="377">
          <cell r="B377">
            <v>128100</v>
          </cell>
          <cell r="C377">
            <v>0</v>
          </cell>
          <cell r="E377">
            <v>146400</v>
          </cell>
          <cell r="F377">
            <v>14742865</v>
          </cell>
        </row>
        <row r="378">
          <cell r="B378">
            <v>128300</v>
          </cell>
          <cell r="C378">
            <v>0</v>
          </cell>
          <cell r="E378">
            <v>146401</v>
          </cell>
          <cell r="F378">
            <v>477</v>
          </cell>
        </row>
        <row r="379">
          <cell r="B379">
            <v>128400</v>
          </cell>
          <cell r="C379">
            <v>0</v>
          </cell>
          <cell r="E379">
            <v>146402</v>
          </cell>
          <cell r="F379">
            <v>0</v>
          </cell>
        </row>
        <row r="380">
          <cell r="B380">
            <v>128401</v>
          </cell>
          <cell r="C380">
            <v>0</v>
          </cell>
          <cell r="E380">
            <v>146403</v>
          </cell>
          <cell r="F380">
            <v>0</v>
          </cell>
        </row>
        <row r="381">
          <cell r="B381">
            <v>128402</v>
          </cell>
          <cell r="C381">
            <v>0</v>
          </cell>
          <cell r="E381">
            <v>146404</v>
          </cell>
          <cell r="F381">
            <v>477</v>
          </cell>
        </row>
        <row r="382">
          <cell r="B382">
            <v>128403</v>
          </cell>
          <cell r="C382">
            <v>0</v>
          </cell>
          <cell r="E382">
            <v>146410</v>
          </cell>
          <cell r="F382">
            <v>0</v>
          </cell>
        </row>
        <row r="383">
          <cell r="B383">
            <v>128404</v>
          </cell>
          <cell r="C383">
            <v>0</v>
          </cell>
          <cell r="E383">
            <v>146411</v>
          </cell>
          <cell r="F383">
            <v>3576728</v>
          </cell>
        </row>
        <row r="384">
          <cell r="B384">
            <v>128405</v>
          </cell>
          <cell r="C384">
            <v>0</v>
          </cell>
          <cell r="E384">
            <v>146412</v>
          </cell>
          <cell r="F384">
            <v>0</v>
          </cell>
        </row>
        <row r="385">
          <cell r="B385">
            <v>128406</v>
          </cell>
          <cell r="C385">
            <v>0</v>
          </cell>
          <cell r="E385">
            <v>146413</v>
          </cell>
          <cell r="F385">
            <v>0</v>
          </cell>
        </row>
        <row r="386">
          <cell r="B386">
            <v>128407</v>
          </cell>
          <cell r="C386">
            <v>0</v>
          </cell>
          <cell r="E386">
            <v>146414</v>
          </cell>
          <cell r="F386">
            <v>3576728</v>
          </cell>
        </row>
        <row r="387">
          <cell r="B387">
            <v>128408</v>
          </cell>
          <cell r="C387">
            <v>0</v>
          </cell>
          <cell r="E387">
            <v>146420</v>
          </cell>
          <cell r="F387">
            <v>0</v>
          </cell>
        </row>
        <row r="388">
          <cell r="B388">
            <v>128421</v>
          </cell>
          <cell r="C388">
            <v>0</v>
          </cell>
          <cell r="E388">
            <v>146421</v>
          </cell>
          <cell r="F388">
            <v>0</v>
          </cell>
        </row>
        <row r="389">
          <cell r="B389">
            <v>128500</v>
          </cell>
          <cell r="C389">
            <v>0</v>
          </cell>
          <cell r="E389">
            <v>146422</v>
          </cell>
          <cell r="F389">
            <v>0</v>
          </cell>
        </row>
        <row r="390">
          <cell r="B390">
            <v>128600</v>
          </cell>
          <cell r="C390">
            <v>0</v>
          </cell>
          <cell r="E390">
            <v>146423</v>
          </cell>
          <cell r="F390">
            <v>0</v>
          </cell>
        </row>
        <row r="391">
          <cell r="B391">
            <v>128700</v>
          </cell>
          <cell r="C391">
            <v>1518401</v>
          </cell>
          <cell r="E391">
            <v>146424</v>
          </cell>
          <cell r="F391">
            <v>0</v>
          </cell>
        </row>
        <row r="392">
          <cell r="B392">
            <v>128710</v>
          </cell>
          <cell r="C392">
            <v>1518401</v>
          </cell>
          <cell r="E392">
            <v>146430</v>
          </cell>
          <cell r="F392">
            <v>0</v>
          </cell>
        </row>
        <row r="393">
          <cell r="B393">
            <v>128711</v>
          </cell>
          <cell r="C393">
            <v>1518401</v>
          </cell>
          <cell r="E393">
            <v>146441</v>
          </cell>
          <cell r="F393">
            <v>0</v>
          </cell>
        </row>
        <row r="394">
          <cell r="B394">
            <v>128712</v>
          </cell>
          <cell r="C394">
            <v>0</v>
          </cell>
          <cell r="E394">
            <v>146442</v>
          </cell>
          <cell r="F394">
            <v>0</v>
          </cell>
        </row>
        <row r="395">
          <cell r="B395">
            <v>128713</v>
          </cell>
          <cell r="C395">
            <v>0</v>
          </cell>
          <cell r="E395">
            <v>146443</v>
          </cell>
          <cell r="F395">
            <v>0</v>
          </cell>
        </row>
        <row r="396">
          <cell r="B396">
            <v>128714</v>
          </cell>
          <cell r="C396">
            <v>1518401</v>
          </cell>
          <cell r="E396">
            <v>146444</v>
          </cell>
          <cell r="F396">
            <v>0</v>
          </cell>
        </row>
        <row r="397">
          <cell r="B397">
            <v>128715</v>
          </cell>
          <cell r="C397">
            <v>0</v>
          </cell>
          <cell r="E397">
            <v>146450</v>
          </cell>
          <cell r="F397">
            <v>0</v>
          </cell>
        </row>
        <row r="398">
          <cell r="B398">
            <v>128716</v>
          </cell>
          <cell r="C398">
            <v>0</v>
          </cell>
          <cell r="E398">
            <v>146460</v>
          </cell>
          <cell r="F398">
            <v>0</v>
          </cell>
        </row>
        <row r="399">
          <cell r="B399">
            <v>128900</v>
          </cell>
          <cell r="C399">
            <v>0</v>
          </cell>
          <cell r="E399">
            <v>146461</v>
          </cell>
          <cell r="F399">
            <v>0</v>
          </cell>
        </row>
        <row r="400">
          <cell r="B400">
            <v>129000</v>
          </cell>
          <cell r="C400">
            <v>0</v>
          </cell>
          <cell r="E400">
            <v>146462</v>
          </cell>
          <cell r="F400">
            <v>0</v>
          </cell>
        </row>
        <row r="401">
          <cell r="B401">
            <v>129100</v>
          </cell>
          <cell r="C401">
            <v>0</v>
          </cell>
          <cell r="E401">
            <v>146463</v>
          </cell>
          <cell r="F401">
            <v>0</v>
          </cell>
        </row>
        <row r="402">
          <cell r="B402">
            <v>129200</v>
          </cell>
          <cell r="C402">
            <v>0</v>
          </cell>
          <cell r="E402">
            <v>146469</v>
          </cell>
          <cell r="F402">
            <v>0</v>
          </cell>
        </row>
        <row r="403">
          <cell r="B403">
            <v>129300</v>
          </cell>
          <cell r="C403">
            <v>0</v>
          </cell>
          <cell r="E403">
            <v>146471</v>
          </cell>
          <cell r="F403">
            <v>11165660</v>
          </cell>
        </row>
        <row r="404">
          <cell r="B404">
            <v>129400</v>
          </cell>
          <cell r="C404">
            <v>0</v>
          </cell>
          <cell r="E404">
            <v>146472</v>
          </cell>
          <cell r="F404">
            <v>0</v>
          </cell>
        </row>
        <row r="405">
          <cell r="B405">
            <v>129600</v>
          </cell>
          <cell r="C405">
            <v>0</v>
          </cell>
          <cell r="E405">
            <v>146473</v>
          </cell>
          <cell r="F405">
            <v>11165660</v>
          </cell>
        </row>
        <row r="406">
          <cell r="E406">
            <v>146600</v>
          </cell>
          <cell r="F406">
            <v>0</v>
          </cell>
        </row>
        <row r="407">
          <cell r="E407">
            <v>146601</v>
          </cell>
          <cell r="F407">
            <v>0</v>
          </cell>
        </row>
        <row r="408">
          <cell r="E408">
            <v>146602</v>
          </cell>
          <cell r="F408">
            <v>0</v>
          </cell>
        </row>
        <row r="409">
          <cell r="E409">
            <v>146603</v>
          </cell>
          <cell r="F409">
            <v>0</v>
          </cell>
        </row>
        <row r="410">
          <cell r="E410">
            <v>146604</v>
          </cell>
          <cell r="F410">
            <v>0</v>
          </cell>
        </row>
        <row r="411">
          <cell r="E411">
            <v>146605</v>
          </cell>
          <cell r="F411">
            <v>0</v>
          </cell>
        </row>
        <row r="412">
          <cell r="E412">
            <v>146611</v>
          </cell>
          <cell r="F412">
            <v>0</v>
          </cell>
        </row>
        <row r="413">
          <cell r="E413">
            <v>146612</v>
          </cell>
          <cell r="F413">
            <v>0</v>
          </cell>
        </row>
        <row r="414">
          <cell r="E414">
            <v>146613</v>
          </cell>
          <cell r="F414">
            <v>0</v>
          </cell>
        </row>
        <row r="415">
          <cell r="E415">
            <v>146615</v>
          </cell>
          <cell r="F415">
            <v>0</v>
          </cell>
        </row>
        <row r="416">
          <cell r="E416">
            <v>146621</v>
          </cell>
          <cell r="F416">
            <v>0</v>
          </cell>
        </row>
        <row r="417">
          <cell r="E417">
            <v>146700</v>
          </cell>
          <cell r="F417">
            <v>0</v>
          </cell>
        </row>
        <row r="418">
          <cell r="E418">
            <v>146711</v>
          </cell>
          <cell r="F418">
            <v>0</v>
          </cell>
        </row>
        <row r="419">
          <cell r="E419">
            <v>146721</v>
          </cell>
          <cell r="F419">
            <v>0</v>
          </cell>
        </row>
        <row r="420">
          <cell r="E420">
            <v>146731</v>
          </cell>
          <cell r="F420">
            <v>0</v>
          </cell>
        </row>
        <row r="421">
          <cell r="E421">
            <v>146900</v>
          </cell>
          <cell r="F421">
            <v>0</v>
          </cell>
        </row>
        <row r="422">
          <cell r="E422">
            <v>147000</v>
          </cell>
          <cell r="F422">
            <v>0</v>
          </cell>
        </row>
        <row r="423">
          <cell r="E423">
            <v>147100</v>
          </cell>
          <cell r="F423">
            <v>0</v>
          </cell>
        </row>
        <row r="424">
          <cell r="E424">
            <v>147200</v>
          </cell>
          <cell r="F424">
            <v>0</v>
          </cell>
        </row>
        <row r="425">
          <cell r="E425">
            <v>147201</v>
          </cell>
          <cell r="F425">
            <v>0</v>
          </cell>
        </row>
        <row r="426">
          <cell r="E426">
            <v>147202</v>
          </cell>
          <cell r="F426">
            <v>0</v>
          </cell>
        </row>
        <row r="427">
          <cell r="E427">
            <v>147203</v>
          </cell>
          <cell r="F427">
            <v>0</v>
          </cell>
        </row>
        <row r="428">
          <cell r="E428">
            <v>147204</v>
          </cell>
          <cell r="F428">
            <v>0</v>
          </cell>
        </row>
        <row r="429">
          <cell r="E429">
            <v>147231</v>
          </cell>
          <cell r="F429">
            <v>0</v>
          </cell>
        </row>
        <row r="430">
          <cell r="E430">
            <v>147300</v>
          </cell>
          <cell r="F430">
            <v>0</v>
          </cell>
        </row>
        <row r="431">
          <cell r="E431">
            <v>147301</v>
          </cell>
          <cell r="F431">
            <v>0</v>
          </cell>
        </row>
        <row r="432">
          <cell r="E432">
            <v>147302</v>
          </cell>
          <cell r="F432">
            <v>0</v>
          </cell>
        </row>
        <row r="433">
          <cell r="E433">
            <v>147400</v>
          </cell>
          <cell r="F433">
            <v>0</v>
          </cell>
        </row>
        <row r="434">
          <cell r="E434">
            <v>147600</v>
          </cell>
          <cell r="F434">
            <v>0</v>
          </cell>
        </row>
        <row r="435">
          <cell r="E435">
            <v>147601</v>
          </cell>
          <cell r="F435">
            <v>0</v>
          </cell>
        </row>
        <row r="436">
          <cell r="E436">
            <v>147602</v>
          </cell>
          <cell r="F436">
            <v>0</v>
          </cell>
        </row>
        <row r="437">
          <cell r="E437">
            <v>147603</v>
          </cell>
          <cell r="F437">
            <v>0</v>
          </cell>
        </row>
        <row r="438">
          <cell r="E438">
            <v>147900</v>
          </cell>
          <cell r="F438">
            <v>0</v>
          </cell>
        </row>
        <row r="439">
          <cell r="E439">
            <v>147500</v>
          </cell>
          <cell r="F439">
            <v>1518401</v>
          </cell>
        </row>
        <row r="440">
          <cell r="E440">
            <v>147510</v>
          </cell>
          <cell r="F440">
            <v>1518401</v>
          </cell>
        </row>
        <row r="441">
          <cell r="E441">
            <v>147511</v>
          </cell>
          <cell r="F441">
            <v>1518401</v>
          </cell>
        </row>
        <row r="442">
          <cell r="E442">
            <v>147512</v>
          </cell>
          <cell r="F442">
            <v>0</v>
          </cell>
        </row>
        <row r="443">
          <cell r="E443">
            <v>147513</v>
          </cell>
          <cell r="F443">
            <v>0</v>
          </cell>
        </row>
        <row r="444">
          <cell r="E444">
            <v>147514</v>
          </cell>
          <cell r="F444">
            <v>1518401</v>
          </cell>
        </row>
        <row r="445">
          <cell r="E445">
            <v>147515</v>
          </cell>
          <cell r="F445">
            <v>0</v>
          </cell>
        </row>
        <row r="446">
          <cell r="E446">
            <v>147516</v>
          </cell>
          <cell r="F446">
            <v>0</v>
          </cell>
        </row>
        <row r="447">
          <cell r="E447">
            <v>147700</v>
          </cell>
          <cell r="F447">
            <v>0</v>
          </cell>
        </row>
        <row r="448">
          <cell r="E448">
            <v>147800</v>
          </cell>
          <cell r="F448">
            <v>0</v>
          </cell>
        </row>
        <row r="449">
          <cell r="E449">
            <v>147801</v>
          </cell>
          <cell r="F449">
            <v>0</v>
          </cell>
        </row>
        <row r="450">
          <cell r="E450">
            <v>147831</v>
          </cell>
          <cell r="F450">
            <v>8427418655</v>
          </cell>
        </row>
        <row r="451">
          <cell r="E451">
            <v>148100</v>
          </cell>
          <cell r="F451">
            <v>5209742739</v>
          </cell>
        </row>
        <row r="452">
          <cell r="E452">
            <v>148200</v>
          </cell>
          <cell r="F452">
            <v>5209742739</v>
          </cell>
        </row>
        <row r="453">
          <cell r="E453">
            <v>148201</v>
          </cell>
          <cell r="F453">
            <v>461975825</v>
          </cell>
        </row>
        <row r="454">
          <cell r="E454">
            <v>148202</v>
          </cell>
          <cell r="F454">
            <v>4747766914</v>
          </cell>
        </row>
        <row r="455">
          <cell r="E455">
            <v>148300</v>
          </cell>
          <cell r="F455">
            <v>0</v>
          </cell>
        </row>
        <row r="456">
          <cell r="E456">
            <v>148400</v>
          </cell>
          <cell r="F456">
            <v>0</v>
          </cell>
        </row>
        <row r="457">
          <cell r="E457">
            <v>148401</v>
          </cell>
          <cell r="F457">
            <v>0</v>
          </cell>
        </row>
        <row r="458">
          <cell r="E458">
            <v>148402</v>
          </cell>
          <cell r="F458">
            <v>0</v>
          </cell>
        </row>
        <row r="459">
          <cell r="E459">
            <v>148403</v>
          </cell>
          <cell r="F459">
            <v>0</v>
          </cell>
        </row>
        <row r="460">
          <cell r="E460">
            <v>148404</v>
          </cell>
          <cell r="F460">
            <v>0</v>
          </cell>
        </row>
        <row r="461">
          <cell r="E461">
            <v>148405</v>
          </cell>
          <cell r="F461">
            <v>0</v>
          </cell>
        </row>
        <row r="462">
          <cell r="E462">
            <v>148406</v>
          </cell>
          <cell r="F462">
            <v>0</v>
          </cell>
        </row>
        <row r="463">
          <cell r="E463">
            <v>148407</v>
          </cell>
          <cell r="F463">
            <v>0</v>
          </cell>
        </row>
        <row r="464">
          <cell r="E464">
            <v>148421</v>
          </cell>
          <cell r="F464">
            <v>0</v>
          </cell>
        </row>
        <row r="465">
          <cell r="E465">
            <v>148500</v>
          </cell>
          <cell r="F465">
            <v>0</v>
          </cell>
        </row>
        <row r="466">
          <cell r="E466">
            <v>148600</v>
          </cell>
          <cell r="F466">
            <v>0</v>
          </cell>
        </row>
        <row r="467">
          <cell r="E467">
            <v>148900</v>
          </cell>
          <cell r="F467">
            <v>0</v>
          </cell>
        </row>
        <row r="468">
          <cell r="E468">
            <v>149000</v>
          </cell>
          <cell r="F468">
            <v>0</v>
          </cell>
        </row>
        <row r="469">
          <cell r="E469">
            <v>149100</v>
          </cell>
          <cell r="F469">
            <v>0</v>
          </cell>
        </row>
        <row r="470">
          <cell r="E470">
            <v>149200</v>
          </cell>
          <cell r="F470">
            <v>0</v>
          </cell>
        </row>
        <row r="471">
          <cell r="E471">
            <v>149201</v>
          </cell>
          <cell r="F471">
            <v>0</v>
          </cell>
        </row>
        <row r="472">
          <cell r="E472">
            <v>149202</v>
          </cell>
          <cell r="F472">
            <v>0</v>
          </cell>
        </row>
        <row r="473">
          <cell r="E473">
            <v>149203</v>
          </cell>
          <cell r="F473">
            <v>0</v>
          </cell>
        </row>
        <row r="474">
          <cell r="E474">
            <v>149221</v>
          </cell>
          <cell r="F474">
            <v>0</v>
          </cell>
        </row>
        <row r="475">
          <cell r="E475">
            <v>149300</v>
          </cell>
          <cell r="F475">
            <v>0</v>
          </cell>
        </row>
        <row r="476">
          <cell r="E476">
            <v>149400</v>
          </cell>
          <cell r="F476">
            <v>0</v>
          </cell>
        </row>
        <row r="477">
          <cell r="E477">
            <v>148800</v>
          </cell>
          <cell r="F477">
            <v>0</v>
          </cell>
        </row>
        <row r="478">
          <cell r="E478">
            <v>149600</v>
          </cell>
          <cell r="F478">
            <v>0</v>
          </cell>
        </row>
        <row r="479">
          <cell r="E479">
            <v>149800</v>
          </cell>
          <cell r="F479">
            <v>0</v>
          </cell>
        </row>
        <row r="480">
          <cell r="B480">
            <v>129500</v>
          </cell>
          <cell r="C480">
            <v>295609058545</v>
          </cell>
          <cell r="E480">
            <v>149500</v>
          </cell>
          <cell r="F480">
            <v>294751791867</v>
          </cell>
        </row>
        <row r="481">
          <cell r="B481">
            <v>129700</v>
          </cell>
          <cell r="C481">
            <v>5004162256</v>
          </cell>
          <cell r="E481">
            <v>149700</v>
          </cell>
          <cell r="F481">
            <v>5861428934</v>
          </cell>
        </row>
        <row r="482">
          <cell r="B482">
            <v>129900</v>
          </cell>
          <cell r="C482">
            <v>300613220801</v>
          </cell>
          <cell r="E482">
            <v>149900</v>
          </cell>
          <cell r="F482">
            <v>300613220801</v>
          </cell>
        </row>
      </sheetData>
      <sheetData sheetId="14">
        <row r="1">
          <cell r="B1" t="str">
            <v>전기 잔액시산표(일반)</v>
          </cell>
        </row>
        <row r="4">
          <cell r="B4" t="str">
            <v>코 드</v>
          </cell>
          <cell r="C4" t="str">
            <v>잔           액</v>
          </cell>
          <cell r="E4" t="str">
            <v>코 드</v>
          </cell>
          <cell r="F4" t="str">
            <v>잔           액</v>
          </cell>
        </row>
        <row r="5">
          <cell r="B5">
            <v>210000</v>
          </cell>
          <cell r="C5">
            <v>16394167605</v>
          </cell>
          <cell r="E5">
            <v>230000</v>
          </cell>
          <cell r="F5">
            <v>28895358475</v>
          </cell>
        </row>
        <row r="6">
          <cell r="B6">
            <v>210100</v>
          </cell>
          <cell r="C6">
            <v>4564994415</v>
          </cell>
          <cell r="E6">
            <v>231000</v>
          </cell>
          <cell r="F6">
            <v>1136534587</v>
          </cell>
        </row>
        <row r="7">
          <cell r="B7">
            <v>210200</v>
          </cell>
          <cell r="C7">
            <v>23561150</v>
          </cell>
          <cell r="E7">
            <v>231001</v>
          </cell>
          <cell r="F7">
            <v>0</v>
          </cell>
        </row>
        <row r="8">
          <cell r="B8">
            <v>210300</v>
          </cell>
          <cell r="C8">
            <v>23561150</v>
          </cell>
          <cell r="E8">
            <v>231002</v>
          </cell>
          <cell r="F8">
            <v>0</v>
          </cell>
        </row>
        <row r="9">
          <cell r="B9">
            <v>210400</v>
          </cell>
          <cell r="C9">
            <v>0</v>
          </cell>
          <cell r="E9">
            <v>231003</v>
          </cell>
          <cell r="F9">
            <v>0</v>
          </cell>
        </row>
        <row r="10">
          <cell r="B10">
            <v>210500</v>
          </cell>
          <cell r="C10">
            <v>0</v>
          </cell>
          <cell r="E10">
            <v>231004</v>
          </cell>
          <cell r="F10">
            <v>0</v>
          </cell>
        </row>
        <row r="11">
          <cell r="B11">
            <v>210501</v>
          </cell>
          <cell r="C11">
            <v>0</v>
          </cell>
          <cell r="E11">
            <v>231005</v>
          </cell>
          <cell r="F11">
            <v>0</v>
          </cell>
        </row>
        <row r="12">
          <cell r="B12">
            <v>210502</v>
          </cell>
          <cell r="C12">
            <v>0</v>
          </cell>
          <cell r="E12">
            <v>231006</v>
          </cell>
          <cell r="F12">
            <v>0</v>
          </cell>
        </row>
        <row r="13">
          <cell r="B13">
            <v>210503</v>
          </cell>
          <cell r="C13">
            <v>0</v>
          </cell>
          <cell r="E13">
            <v>231007</v>
          </cell>
          <cell r="F13">
            <v>0</v>
          </cell>
        </row>
        <row r="14">
          <cell r="B14">
            <v>210511</v>
          </cell>
          <cell r="C14">
            <v>0</v>
          </cell>
          <cell r="E14">
            <v>231008</v>
          </cell>
          <cell r="F14">
            <v>0</v>
          </cell>
        </row>
        <row r="15">
          <cell r="B15">
            <v>210600</v>
          </cell>
          <cell r="C15">
            <v>0</v>
          </cell>
          <cell r="E15">
            <v>231010</v>
          </cell>
          <cell r="F15">
            <v>0</v>
          </cell>
        </row>
        <row r="16">
          <cell r="B16">
            <v>210601</v>
          </cell>
          <cell r="C16">
            <v>0</v>
          </cell>
          <cell r="E16">
            <v>231011</v>
          </cell>
          <cell r="F16">
            <v>0</v>
          </cell>
        </row>
        <row r="17">
          <cell r="B17">
            <v>210602</v>
          </cell>
          <cell r="C17">
            <v>0</v>
          </cell>
          <cell r="E17">
            <v>231012</v>
          </cell>
          <cell r="F17">
            <v>0</v>
          </cell>
        </row>
        <row r="18">
          <cell r="B18">
            <v>210611</v>
          </cell>
          <cell r="C18">
            <v>0</v>
          </cell>
          <cell r="E18">
            <v>231013</v>
          </cell>
          <cell r="F18">
            <v>0</v>
          </cell>
        </row>
        <row r="19">
          <cell r="B19">
            <v>210700</v>
          </cell>
          <cell r="C19">
            <v>3445095751</v>
          </cell>
          <cell r="E19">
            <v>231014</v>
          </cell>
          <cell r="F19">
            <v>0</v>
          </cell>
        </row>
        <row r="20">
          <cell r="B20">
            <v>210701</v>
          </cell>
          <cell r="C20">
            <v>0</v>
          </cell>
          <cell r="E20">
            <v>231015</v>
          </cell>
          <cell r="F20">
            <v>0</v>
          </cell>
        </row>
        <row r="21">
          <cell r="B21">
            <v>210702</v>
          </cell>
          <cell r="C21">
            <v>0</v>
          </cell>
          <cell r="E21">
            <v>231016</v>
          </cell>
          <cell r="F21">
            <v>0</v>
          </cell>
        </row>
        <row r="22">
          <cell r="B22">
            <v>210703</v>
          </cell>
          <cell r="C22">
            <v>0</v>
          </cell>
          <cell r="E22">
            <v>231017</v>
          </cell>
          <cell r="F22">
            <v>0</v>
          </cell>
        </row>
        <row r="23">
          <cell r="B23">
            <v>210704</v>
          </cell>
          <cell r="C23">
            <v>0</v>
          </cell>
          <cell r="E23">
            <v>231018</v>
          </cell>
          <cell r="F23">
            <v>0</v>
          </cell>
        </row>
        <row r="24">
          <cell r="B24">
            <v>210705</v>
          </cell>
          <cell r="C24">
            <v>2948837644</v>
          </cell>
          <cell r="E24">
            <v>231021</v>
          </cell>
          <cell r="F24">
            <v>0</v>
          </cell>
        </row>
        <row r="25">
          <cell r="B25">
            <v>210706</v>
          </cell>
          <cell r="C25">
            <v>0</v>
          </cell>
          <cell r="E25">
            <v>231022</v>
          </cell>
          <cell r="F25">
            <v>471703465</v>
          </cell>
        </row>
        <row r="26">
          <cell r="B26">
            <v>210707</v>
          </cell>
          <cell r="C26">
            <v>135599045</v>
          </cell>
          <cell r="E26">
            <v>231023</v>
          </cell>
          <cell r="F26">
            <v>664831122</v>
          </cell>
        </row>
        <row r="27">
          <cell r="B27">
            <v>210708</v>
          </cell>
          <cell r="C27">
            <v>20557250</v>
          </cell>
          <cell r="E27">
            <v>231027</v>
          </cell>
          <cell r="F27">
            <v>0</v>
          </cell>
        </row>
        <row r="28">
          <cell r="B28">
            <v>210709</v>
          </cell>
          <cell r="C28">
            <v>0</v>
          </cell>
          <cell r="E28">
            <v>231028</v>
          </cell>
          <cell r="F28">
            <v>0</v>
          </cell>
        </row>
        <row r="29">
          <cell r="B29">
            <v>210710</v>
          </cell>
          <cell r="C29">
            <v>0</v>
          </cell>
          <cell r="E29">
            <v>231029</v>
          </cell>
          <cell r="F29">
            <v>664831122</v>
          </cell>
        </row>
        <row r="30">
          <cell r="B30">
            <v>210711</v>
          </cell>
          <cell r="C30">
            <v>0</v>
          </cell>
          <cell r="E30">
            <v>231024</v>
          </cell>
          <cell r="F30">
            <v>0</v>
          </cell>
        </row>
        <row r="31">
          <cell r="B31">
            <v>210712</v>
          </cell>
          <cell r="C31">
            <v>0</v>
          </cell>
          <cell r="E31">
            <v>231025</v>
          </cell>
          <cell r="F31">
            <v>0</v>
          </cell>
        </row>
        <row r="32">
          <cell r="B32">
            <v>210730</v>
          </cell>
          <cell r="C32">
            <v>296261212</v>
          </cell>
          <cell r="E32">
            <v>231026</v>
          </cell>
          <cell r="F32">
            <v>0</v>
          </cell>
        </row>
        <row r="33">
          <cell r="B33">
            <v>210732</v>
          </cell>
          <cell r="C33">
            <v>160910408</v>
          </cell>
          <cell r="E33">
            <v>231031</v>
          </cell>
          <cell r="F33">
            <v>0</v>
          </cell>
        </row>
        <row r="34">
          <cell r="B34">
            <v>210733</v>
          </cell>
          <cell r="C34">
            <v>113344800</v>
          </cell>
          <cell r="E34">
            <v>231051</v>
          </cell>
          <cell r="F34">
            <v>0</v>
          </cell>
        </row>
        <row r="35">
          <cell r="B35">
            <v>210734</v>
          </cell>
          <cell r="C35">
            <v>0</v>
          </cell>
          <cell r="E35">
            <v>231100</v>
          </cell>
          <cell r="F35">
            <v>632723511</v>
          </cell>
        </row>
        <row r="36">
          <cell r="B36">
            <v>210735</v>
          </cell>
          <cell r="C36">
            <v>2594727</v>
          </cell>
          <cell r="E36">
            <v>231101</v>
          </cell>
          <cell r="F36">
            <v>0</v>
          </cell>
        </row>
        <row r="37">
          <cell r="B37">
            <v>210736</v>
          </cell>
          <cell r="C37">
            <v>19411277</v>
          </cell>
          <cell r="E37">
            <v>231102</v>
          </cell>
          <cell r="F37">
            <v>0</v>
          </cell>
        </row>
        <row r="38">
          <cell r="B38">
            <v>210731</v>
          </cell>
          <cell r="C38">
            <v>43840600</v>
          </cell>
          <cell r="E38">
            <v>231103</v>
          </cell>
          <cell r="F38">
            <v>0</v>
          </cell>
        </row>
        <row r="39">
          <cell r="B39">
            <v>210800</v>
          </cell>
          <cell r="C39">
            <v>0</v>
          </cell>
          <cell r="E39">
            <v>231104</v>
          </cell>
          <cell r="F39">
            <v>0</v>
          </cell>
        </row>
        <row r="40">
          <cell r="B40">
            <v>210801</v>
          </cell>
          <cell r="C40">
            <v>0</v>
          </cell>
          <cell r="E40">
            <v>231105</v>
          </cell>
          <cell r="F40">
            <v>0</v>
          </cell>
        </row>
        <row r="41">
          <cell r="B41">
            <v>210802</v>
          </cell>
          <cell r="C41">
            <v>0</v>
          </cell>
          <cell r="E41">
            <v>231106</v>
          </cell>
          <cell r="F41">
            <v>0</v>
          </cell>
        </row>
        <row r="42">
          <cell r="B42">
            <v>210803</v>
          </cell>
          <cell r="C42">
            <v>0</v>
          </cell>
          <cell r="E42">
            <v>231107</v>
          </cell>
          <cell r="F42">
            <v>0</v>
          </cell>
        </row>
        <row r="43">
          <cell r="B43">
            <v>210804</v>
          </cell>
          <cell r="C43">
            <v>0</v>
          </cell>
          <cell r="E43">
            <v>231110</v>
          </cell>
          <cell r="F43">
            <v>0</v>
          </cell>
        </row>
        <row r="44">
          <cell r="B44">
            <v>210805</v>
          </cell>
          <cell r="C44">
            <v>0</v>
          </cell>
          <cell r="E44">
            <v>231111</v>
          </cell>
          <cell r="F44">
            <v>0</v>
          </cell>
        </row>
        <row r="45">
          <cell r="B45">
            <v>210806</v>
          </cell>
          <cell r="C45">
            <v>0</v>
          </cell>
          <cell r="E45">
            <v>231112</v>
          </cell>
          <cell r="F45">
            <v>0</v>
          </cell>
        </row>
        <row r="46">
          <cell r="B46">
            <v>210821</v>
          </cell>
          <cell r="C46">
            <v>0</v>
          </cell>
          <cell r="E46">
            <v>231113</v>
          </cell>
          <cell r="F46">
            <v>0</v>
          </cell>
        </row>
        <row r="47">
          <cell r="B47">
            <v>210900</v>
          </cell>
          <cell r="C47">
            <v>330434869</v>
          </cell>
          <cell r="E47">
            <v>231114</v>
          </cell>
          <cell r="F47">
            <v>0</v>
          </cell>
        </row>
        <row r="48">
          <cell r="B48">
            <v>210901</v>
          </cell>
          <cell r="C48">
            <v>330434869</v>
          </cell>
          <cell r="E48">
            <v>231115</v>
          </cell>
          <cell r="F48">
            <v>0</v>
          </cell>
        </row>
        <row r="49">
          <cell r="B49">
            <v>210902</v>
          </cell>
          <cell r="C49">
            <v>0</v>
          </cell>
          <cell r="E49">
            <v>231116</v>
          </cell>
          <cell r="F49">
            <v>0</v>
          </cell>
        </row>
        <row r="50">
          <cell r="B50">
            <v>210903</v>
          </cell>
          <cell r="C50">
            <v>0</v>
          </cell>
          <cell r="E50">
            <v>231117</v>
          </cell>
          <cell r="F50">
            <v>0</v>
          </cell>
        </row>
        <row r="51">
          <cell r="B51">
            <v>210908</v>
          </cell>
          <cell r="C51">
            <v>0</v>
          </cell>
          <cell r="E51">
            <v>231118</v>
          </cell>
          <cell r="F51">
            <v>0</v>
          </cell>
        </row>
        <row r="52">
          <cell r="B52">
            <v>210905</v>
          </cell>
          <cell r="C52">
            <v>0</v>
          </cell>
          <cell r="E52">
            <v>231121</v>
          </cell>
          <cell r="F52">
            <v>0</v>
          </cell>
        </row>
        <row r="53">
          <cell r="B53">
            <v>210909</v>
          </cell>
          <cell r="C53">
            <v>0</v>
          </cell>
          <cell r="E53">
            <v>231122</v>
          </cell>
          <cell r="F53">
            <v>0</v>
          </cell>
        </row>
        <row r="54">
          <cell r="B54">
            <v>210910</v>
          </cell>
          <cell r="C54">
            <v>0</v>
          </cell>
          <cell r="E54">
            <v>231123</v>
          </cell>
          <cell r="F54">
            <v>632723511</v>
          </cell>
        </row>
        <row r="55">
          <cell r="B55">
            <v>210914</v>
          </cell>
          <cell r="C55">
            <v>0</v>
          </cell>
          <cell r="E55">
            <v>231124</v>
          </cell>
          <cell r="F55">
            <v>0</v>
          </cell>
        </row>
        <row r="56">
          <cell r="B56">
            <v>210915</v>
          </cell>
          <cell r="C56">
            <v>0</v>
          </cell>
          <cell r="E56">
            <v>231125</v>
          </cell>
          <cell r="F56">
            <v>632723511</v>
          </cell>
        </row>
        <row r="57">
          <cell r="B57">
            <v>210916</v>
          </cell>
          <cell r="C57">
            <v>0</v>
          </cell>
          <cell r="E57">
            <v>231126</v>
          </cell>
          <cell r="F57">
            <v>0</v>
          </cell>
        </row>
        <row r="58">
          <cell r="B58">
            <v>210920</v>
          </cell>
          <cell r="C58">
            <v>0</v>
          </cell>
          <cell r="E58">
            <v>231131</v>
          </cell>
          <cell r="F58">
            <v>0</v>
          </cell>
        </row>
        <row r="59">
          <cell r="B59">
            <v>210921</v>
          </cell>
          <cell r="C59">
            <v>0</v>
          </cell>
          <cell r="E59">
            <v>232000</v>
          </cell>
          <cell r="F59">
            <v>2839200474</v>
          </cell>
        </row>
        <row r="60">
          <cell r="B60">
            <v>210922</v>
          </cell>
          <cell r="C60">
            <v>0</v>
          </cell>
          <cell r="E60">
            <v>232001</v>
          </cell>
          <cell r="F60">
            <v>2534200474</v>
          </cell>
        </row>
        <row r="61">
          <cell r="B61">
            <v>210923</v>
          </cell>
          <cell r="C61">
            <v>0</v>
          </cell>
          <cell r="E61">
            <v>232002</v>
          </cell>
          <cell r="F61">
            <v>0</v>
          </cell>
        </row>
        <row r="62">
          <cell r="B62">
            <v>210927</v>
          </cell>
          <cell r="C62">
            <v>0</v>
          </cell>
          <cell r="E62">
            <v>232003</v>
          </cell>
          <cell r="F62">
            <v>300000000</v>
          </cell>
        </row>
        <row r="63">
          <cell r="B63">
            <v>210928</v>
          </cell>
          <cell r="C63">
            <v>0</v>
          </cell>
          <cell r="E63">
            <v>232004</v>
          </cell>
          <cell r="F63">
            <v>0</v>
          </cell>
        </row>
        <row r="64">
          <cell r="B64">
            <v>210929</v>
          </cell>
          <cell r="C64">
            <v>0</v>
          </cell>
          <cell r="E64">
            <v>232005</v>
          </cell>
          <cell r="F64">
            <v>0</v>
          </cell>
        </row>
        <row r="65">
          <cell r="B65">
            <v>210930</v>
          </cell>
          <cell r="C65">
            <v>0</v>
          </cell>
          <cell r="E65">
            <v>232021</v>
          </cell>
          <cell r="F65">
            <v>5000000</v>
          </cell>
        </row>
        <row r="66">
          <cell r="B66">
            <v>210931</v>
          </cell>
          <cell r="C66">
            <v>0</v>
          </cell>
          <cell r="E66">
            <v>232100</v>
          </cell>
          <cell r="F66">
            <v>0</v>
          </cell>
        </row>
        <row r="67">
          <cell r="B67">
            <v>210936</v>
          </cell>
          <cell r="C67">
            <v>0</v>
          </cell>
          <cell r="E67">
            <v>232101</v>
          </cell>
          <cell r="F67">
            <v>0</v>
          </cell>
        </row>
        <row r="68">
          <cell r="B68">
            <v>210937</v>
          </cell>
          <cell r="C68">
            <v>0</v>
          </cell>
          <cell r="E68">
            <v>232102</v>
          </cell>
          <cell r="F68">
            <v>0</v>
          </cell>
        </row>
        <row r="69">
          <cell r="B69">
            <v>210938</v>
          </cell>
          <cell r="C69">
            <v>0</v>
          </cell>
          <cell r="E69">
            <v>232103</v>
          </cell>
          <cell r="F69">
            <v>0</v>
          </cell>
        </row>
        <row r="70">
          <cell r="B70">
            <v>210940</v>
          </cell>
          <cell r="C70">
            <v>0</v>
          </cell>
          <cell r="E70">
            <v>232200</v>
          </cell>
          <cell r="F70">
            <v>32090000</v>
          </cell>
        </row>
        <row r="71">
          <cell r="B71">
            <v>210941</v>
          </cell>
          <cell r="C71">
            <v>0</v>
          </cell>
          <cell r="E71">
            <v>232201</v>
          </cell>
          <cell r="F71">
            <v>32090000</v>
          </cell>
        </row>
        <row r="72">
          <cell r="B72">
            <v>210942</v>
          </cell>
          <cell r="C72">
            <v>0</v>
          </cell>
          <cell r="E72">
            <v>232211</v>
          </cell>
          <cell r="F72">
            <v>0</v>
          </cell>
        </row>
        <row r="73">
          <cell r="B73">
            <v>210943</v>
          </cell>
          <cell r="C73">
            <v>0</v>
          </cell>
          <cell r="E73">
            <v>232212</v>
          </cell>
          <cell r="F73">
            <v>0</v>
          </cell>
        </row>
        <row r="74">
          <cell r="B74">
            <v>210944</v>
          </cell>
          <cell r="C74">
            <v>0</v>
          </cell>
          <cell r="E74">
            <v>232213</v>
          </cell>
          <cell r="F74">
            <v>0</v>
          </cell>
        </row>
        <row r="75">
          <cell r="B75">
            <v>210945</v>
          </cell>
          <cell r="C75">
            <v>0</v>
          </cell>
          <cell r="E75">
            <v>232300</v>
          </cell>
          <cell r="F75">
            <v>0</v>
          </cell>
        </row>
        <row r="76">
          <cell r="B76">
            <v>210946</v>
          </cell>
          <cell r="C76">
            <v>0</v>
          </cell>
          <cell r="E76">
            <v>232301</v>
          </cell>
          <cell r="F76">
            <v>0</v>
          </cell>
        </row>
        <row r="77">
          <cell r="B77">
            <v>210949</v>
          </cell>
          <cell r="C77">
            <v>0</v>
          </cell>
          <cell r="E77">
            <v>232302</v>
          </cell>
          <cell r="F77">
            <v>0</v>
          </cell>
        </row>
        <row r="78">
          <cell r="B78">
            <v>210950</v>
          </cell>
          <cell r="C78">
            <v>0</v>
          </cell>
          <cell r="E78">
            <v>232311</v>
          </cell>
          <cell r="F78">
            <v>0</v>
          </cell>
        </row>
        <row r="79">
          <cell r="B79">
            <v>210951</v>
          </cell>
          <cell r="C79">
            <v>0</v>
          </cell>
          <cell r="E79">
            <v>232500</v>
          </cell>
          <cell r="F79">
            <v>448563646</v>
          </cell>
        </row>
        <row r="80">
          <cell r="B80">
            <v>210961</v>
          </cell>
          <cell r="C80">
            <v>0</v>
          </cell>
          <cell r="E80">
            <v>232501</v>
          </cell>
          <cell r="F80">
            <v>26975768</v>
          </cell>
        </row>
        <row r="81">
          <cell r="B81">
            <v>210962</v>
          </cell>
          <cell r="C81">
            <v>0</v>
          </cell>
          <cell r="E81">
            <v>232502</v>
          </cell>
          <cell r="F81">
            <v>262682762</v>
          </cell>
        </row>
        <row r="82">
          <cell r="B82">
            <v>210963</v>
          </cell>
          <cell r="C82">
            <v>0</v>
          </cell>
          <cell r="E82">
            <v>232503</v>
          </cell>
          <cell r="F82">
            <v>0</v>
          </cell>
        </row>
        <row r="83">
          <cell r="B83">
            <v>210964</v>
          </cell>
          <cell r="C83">
            <v>0</v>
          </cell>
          <cell r="E83">
            <v>232504</v>
          </cell>
          <cell r="F83">
            <v>0</v>
          </cell>
        </row>
        <row r="84">
          <cell r="B84">
            <v>210965</v>
          </cell>
          <cell r="C84">
            <v>0</v>
          </cell>
          <cell r="E84">
            <v>232505</v>
          </cell>
          <cell r="F84">
            <v>0</v>
          </cell>
        </row>
        <row r="85">
          <cell r="B85">
            <v>211000</v>
          </cell>
          <cell r="C85">
            <v>0</v>
          </cell>
          <cell r="E85">
            <v>232506</v>
          </cell>
          <cell r="F85">
            <v>0</v>
          </cell>
        </row>
        <row r="86">
          <cell r="B86">
            <v>211001</v>
          </cell>
          <cell r="C86">
            <v>0</v>
          </cell>
          <cell r="E86">
            <v>232507</v>
          </cell>
          <cell r="F86">
            <v>158676497</v>
          </cell>
        </row>
        <row r="87">
          <cell r="B87">
            <v>211002</v>
          </cell>
          <cell r="C87">
            <v>0</v>
          </cell>
          <cell r="E87">
            <v>232508</v>
          </cell>
          <cell r="F87">
            <v>0</v>
          </cell>
        </row>
        <row r="88">
          <cell r="B88">
            <v>211003</v>
          </cell>
          <cell r="C88">
            <v>0</v>
          </cell>
          <cell r="E88">
            <v>232509</v>
          </cell>
          <cell r="F88">
            <v>0</v>
          </cell>
        </row>
        <row r="89">
          <cell r="B89">
            <v>211100</v>
          </cell>
          <cell r="C89">
            <v>410928352</v>
          </cell>
          <cell r="E89">
            <v>232510</v>
          </cell>
          <cell r="F89">
            <v>72728</v>
          </cell>
        </row>
        <row r="90">
          <cell r="B90">
            <v>211101</v>
          </cell>
          <cell r="C90">
            <v>64344367</v>
          </cell>
          <cell r="E90">
            <v>232511</v>
          </cell>
          <cell r="F90">
            <v>0</v>
          </cell>
        </row>
        <row r="91">
          <cell r="B91">
            <v>211102</v>
          </cell>
          <cell r="C91">
            <v>220201667</v>
          </cell>
          <cell r="E91">
            <v>232512</v>
          </cell>
          <cell r="F91">
            <v>31802</v>
          </cell>
        </row>
        <row r="92">
          <cell r="B92">
            <v>211103</v>
          </cell>
          <cell r="C92">
            <v>0</v>
          </cell>
          <cell r="E92">
            <v>232531</v>
          </cell>
          <cell r="F92">
            <v>124089</v>
          </cell>
        </row>
        <row r="93">
          <cell r="B93">
            <v>211104</v>
          </cell>
          <cell r="C93">
            <v>6844967</v>
          </cell>
          <cell r="E93">
            <v>233000</v>
          </cell>
          <cell r="F93">
            <v>20850000000</v>
          </cell>
        </row>
        <row r="94">
          <cell r="B94">
            <v>211105</v>
          </cell>
          <cell r="C94">
            <v>0</v>
          </cell>
          <cell r="E94">
            <v>233001</v>
          </cell>
          <cell r="F94">
            <v>0</v>
          </cell>
        </row>
        <row r="95">
          <cell r="B95">
            <v>211106</v>
          </cell>
          <cell r="C95">
            <v>14537821</v>
          </cell>
          <cell r="E95">
            <v>233002</v>
          </cell>
          <cell r="F95">
            <v>0</v>
          </cell>
        </row>
        <row r="96">
          <cell r="B96">
            <v>211107</v>
          </cell>
          <cell r="C96">
            <v>99993169</v>
          </cell>
          <cell r="E96">
            <v>233003</v>
          </cell>
          <cell r="F96">
            <v>0</v>
          </cell>
        </row>
        <row r="97">
          <cell r="B97">
            <v>211108</v>
          </cell>
          <cell r="C97">
            <v>0</v>
          </cell>
          <cell r="E97">
            <v>233004</v>
          </cell>
          <cell r="F97">
            <v>0</v>
          </cell>
        </row>
        <row r="98">
          <cell r="B98">
            <v>211109</v>
          </cell>
          <cell r="C98">
            <v>0</v>
          </cell>
          <cell r="E98">
            <v>233010</v>
          </cell>
          <cell r="F98">
            <v>0</v>
          </cell>
        </row>
        <row r="99">
          <cell r="B99">
            <v>211110</v>
          </cell>
          <cell r="C99">
            <v>0</v>
          </cell>
          <cell r="E99">
            <v>233011</v>
          </cell>
          <cell r="F99">
            <v>0</v>
          </cell>
        </row>
        <row r="100">
          <cell r="B100">
            <v>211111</v>
          </cell>
          <cell r="C100">
            <v>4781453</v>
          </cell>
          <cell r="E100">
            <v>233043</v>
          </cell>
          <cell r="F100">
            <v>0</v>
          </cell>
        </row>
        <row r="101">
          <cell r="B101">
            <v>211112</v>
          </cell>
          <cell r="C101">
            <v>224908</v>
          </cell>
          <cell r="E101">
            <v>233044</v>
          </cell>
          <cell r="F101">
            <v>0</v>
          </cell>
        </row>
        <row r="102">
          <cell r="B102">
            <v>211131</v>
          </cell>
          <cell r="C102">
            <v>0</v>
          </cell>
          <cell r="E102">
            <v>233045</v>
          </cell>
          <cell r="F102">
            <v>0</v>
          </cell>
        </row>
        <row r="103">
          <cell r="B103">
            <v>211200</v>
          </cell>
          <cell r="C103">
            <v>0</v>
          </cell>
          <cell r="E103">
            <v>233046</v>
          </cell>
          <cell r="F103">
            <v>0</v>
          </cell>
        </row>
        <row r="104">
          <cell r="B104">
            <v>211201</v>
          </cell>
          <cell r="C104">
            <v>0</v>
          </cell>
          <cell r="E104">
            <v>233047</v>
          </cell>
          <cell r="F104">
            <v>0</v>
          </cell>
        </row>
        <row r="105">
          <cell r="B105">
            <v>211202</v>
          </cell>
          <cell r="C105">
            <v>0</v>
          </cell>
          <cell r="E105">
            <v>233012</v>
          </cell>
          <cell r="F105">
            <v>10700000000</v>
          </cell>
        </row>
        <row r="106">
          <cell r="B106">
            <v>211300</v>
          </cell>
          <cell r="C106">
            <v>25722025</v>
          </cell>
          <cell r="E106">
            <v>233013</v>
          </cell>
          <cell r="F106">
            <v>0</v>
          </cell>
        </row>
        <row r="107">
          <cell r="B107">
            <v>211301</v>
          </cell>
          <cell r="C107">
            <v>25722025</v>
          </cell>
          <cell r="E107">
            <v>233015</v>
          </cell>
          <cell r="F107">
            <v>0</v>
          </cell>
        </row>
        <row r="108">
          <cell r="B108">
            <v>211302</v>
          </cell>
          <cell r="C108">
            <v>0</v>
          </cell>
          <cell r="E108">
            <v>233016</v>
          </cell>
          <cell r="F108">
            <v>0</v>
          </cell>
        </row>
        <row r="109">
          <cell r="B109">
            <v>211303</v>
          </cell>
          <cell r="C109">
            <v>0</v>
          </cell>
          <cell r="E109">
            <v>233018</v>
          </cell>
          <cell r="F109">
            <v>0</v>
          </cell>
        </row>
        <row r="110">
          <cell r="B110">
            <v>211304</v>
          </cell>
          <cell r="C110">
            <v>0</v>
          </cell>
          <cell r="E110">
            <v>233019</v>
          </cell>
          <cell r="F110">
            <v>0</v>
          </cell>
        </row>
        <row r="111">
          <cell r="B111">
            <v>211305</v>
          </cell>
          <cell r="C111">
            <v>0</v>
          </cell>
          <cell r="E111">
            <v>233020</v>
          </cell>
          <cell r="F111">
            <v>0</v>
          </cell>
        </row>
        <row r="112">
          <cell r="B112">
            <v>211306</v>
          </cell>
          <cell r="C112">
            <v>0</v>
          </cell>
          <cell r="E112">
            <v>233021</v>
          </cell>
          <cell r="F112">
            <v>0</v>
          </cell>
        </row>
        <row r="113">
          <cell r="B113">
            <v>211307</v>
          </cell>
          <cell r="C113">
            <v>0</v>
          </cell>
          <cell r="E113">
            <v>233023</v>
          </cell>
          <cell r="F113">
            <v>0</v>
          </cell>
        </row>
        <row r="114">
          <cell r="B114">
            <v>211308</v>
          </cell>
          <cell r="C114">
            <v>0</v>
          </cell>
          <cell r="E114">
            <v>233024</v>
          </cell>
          <cell r="F114">
            <v>0</v>
          </cell>
        </row>
        <row r="115">
          <cell r="B115">
            <v>211309</v>
          </cell>
          <cell r="C115">
            <v>0</v>
          </cell>
          <cell r="E115">
            <v>233025</v>
          </cell>
          <cell r="F115">
            <v>0</v>
          </cell>
        </row>
        <row r="116">
          <cell r="B116">
            <v>211310</v>
          </cell>
          <cell r="C116">
            <v>0</v>
          </cell>
          <cell r="E116">
            <v>233026</v>
          </cell>
          <cell r="F116">
            <v>0</v>
          </cell>
        </row>
        <row r="117">
          <cell r="B117">
            <v>211311</v>
          </cell>
          <cell r="C117">
            <v>0</v>
          </cell>
          <cell r="E117">
            <v>233028</v>
          </cell>
          <cell r="F117">
            <v>0</v>
          </cell>
        </row>
        <row r="118">
          <cell r="B118">
            <v>211312</v>
          </cell>
          <cell r="C118">
            <v>0</v>
          </cell>
          <cell r="E118">
            <v>233029</v>
          </cell>
          <cell r="F118">
            <v>0</v>
          </cell>
        </row>
        <row r="119">
          <cell r="B119">
            <v>211313</v>
          </cell>
          <cell r="C119">
            <v>0</v>
          </cell>
          <cell r="E119">
            <v>233030</v>
          </cell>
          <cell r="F119">
            <v>0</v>
          </cell>
        </row>
        <row r="120">
          <cell r="B120">
            <v>211321</v>
          </cell>
          <cell r="C120">
            <v>25722025</v>
          </cell>
          <cell r="E120">
            <v>233031</v>
          </cell>
          <cell r="F120">
            <v>0</v>
          </cell>
        </row>
        <row r="121">
          <cell r="B121">
            <v>211331</v>
          </cell>
          <cell r="C121">
            <v>0</v>
          </cell>
          <cell r="E121">
            <v>233033</v>
          </cell>
          <cell r="F121">
            <v>0</v>
          </cell>
        </row>
        <row r="122">
          <cell r="B122">
            <v>211400</v>
          </cell>
          <cell r="C122">
            <v>0</v>
          </cell>
          <cell r="E122">
            <v>233034</v>
          </cell>
          <cell r="F122">
            <v>0</v>
          </cell>
        </row>
        <row r="123">
          <cell r="B123">
            <v>211401</v>
          </cell>
          <cell r="C123">
            <v>0</v>
          </cell>
          <cell r="E123">
            <v>233035</v>
          </cell>
          <cell r="F123">
            <v>0</v>
          </cell>
        </row>
        <row r="124">
          <cell r="B124">
            <v>211402</v>
          </cell>
          <cell r="C124">
            <v>0</v>
          </cell>
          <cell r="E124">
            <v>233036</v>
          </cell>
          <cell r="F124">
            <v>0</v>
          </cell>
        </row>
        <row r="125">
          <cell r="B125">
            <v>211403</v>
          </cell>
          <cell r="C125">
            <v>0</v>
          </cell>
          <cell r="E125">
            <v>233038</v>
          </cell>
          <cell r="F125">
            <v>0</v>
          </cell>
        </row>
        <row r="126">
          <cell r="B126">
            <v>211411</v>
          </cell>
          <cell r="C126">
            <v>0</v>
          </cell>
          <cell r="E126">
            <v>233039</v>
          </cell>
          <cell r="F126">
            <v>0</v>
          </cell>
        </row>
        <row r="127">
          <cell r="B127">
            <v>211500</v>
          </cell>
          <cell r="C127">
            <v>190320619</v>
          </cell>
          <cell r="E127">
            <v>233040</v>
          </cell>
          <cell r="F127">
            <v>0</v>
          </cell>
        </row>
        <row r="128">
          <cell r="B128">
            <v>211501</v>
          </cell>
          <cell r="C128">
            <v>5129</v>
          </cell>
          <cell r="E128">
            <v>233041</v>
          </cell>
          <cell r="F128">
            <v>0</v>
          </cell>
        </row>
        <row r="129">
          <cell r="B129">
            <v>211515</v>
          </cell>
          <cell r="C129">
            <v>0</v>
          </cell>
          <cell r="E129">
            <v>233042</v>
          </cell>
          <cell r="F129">
            <v>0</v>
          </cell>
        </row>
        <row r="130">
          <cell r="B130">
            <v>211516</v>
          </cell>
          <cell r="C130">
            <v>5129</v>
          </cell>
          <cell r="E130">
            <v>233048</v>
          </cell>
          <cell r="F130">
            <v>0</v>
          </cell>
        </row>
        <row r="131">
          <cell r="B131">
            <v>211502</v>
          </cell>
          <cell r="C131">
            <v>0</v>
          </cell>
          <cell r="E131">
            <v>233050</v>
          </cell>
          <cell r="F131">
            <v>0</v>
          </cell>
        </row>
        <row r="132">
          <cell r="B132">
            <v>211509</v>
          </cell>
          <cell r="C132">
            <v>0</v>
          </cell>
          <cell r="E132">
            <v>233051</v>
          </cell>
          <cell r="F132">
            <v>0</v>
          </cell>
        </row>
        <row r="133">
          <cell r="B133">
            <v>211510</v>
          </cell>
          <cell r="C133">
            <v>0</v>
          </cell>
          <cell r="E133">
            <v>233052</v>
          </cell>
          <cell r="F133">
            <v>0</v>
          </cell>
        </row>
        <row r="134">
          <cell r="B134">
            <v>211503</v>
          </cell>
          <cell r="C134">
            <v>113453490</v>
          </cell>
          <cell r="E134">
            <v>233053</v>
          </cell>
          <cell r="F134">
            <v>0</v>
          </cell>
        </row>
        <row r="135">
          <cell r="B135">
            <v>211504</v>
          </cell>
          <cell r="C135">
            <v>0</v>
          </cell>
          <cell r="E135">
            <v>233054</v>
          </cell>
          <cell r="F135">
            <v>0</v>
          </cell>
        </row>
        <row r="136">
          <cell r="B136">
            <v>211505</v>
          </cell>
          <cell r="C136">
            <v>0</v>
          </cell>
          <cell r="E136">
            <v>233055</v>
          </cell>
          <cell r="F136">
            <v>0</v>
          </cell>
        </row>
        <row r="137">
          <cell r="B137">
            <v>211506</v>
          </cell>
          <cell r="C137">
            <v>0</v>
          </cell>
          <cell r="E137">
            <v>233056</v>
          </cell>
          <cell r="F137">
            <v>0</v>
          </cell>
        </row>
        <row r="138">
          <cell r="B138">
            <v>211507</v>
          </cell>
          <cell r="C138">
            <v>0</v>
          </cell>
          <cell r="E138">
            <v>233060</v>
          </cell>
          <cell r="F138">
            <v>3350000000</v>
          </cell>
        </row>
        <row r="139">
          <cell r="B139">
            <v>211508</v>
          </cell>
          <cell r="C139">
            <v>0</v>
          </cell>
          <cell r="E139">
            <v>233061</v>
          </cell>
          <cell r="F139">
            <v>0</v>
          </cell>
        </row>
        <row r="140">
          <cell r="B140">
            <v>211511</v>
          </cell>
          <cell r="C140">
            <v>0</v>
          </cell>
          <cell r="E140">
            <v>233062</v>
          </cell>
          <cell r="F140">
            <v>3350000000</v>
          </cell>
        </row>
        <row r="141">
          <cell r="B141">
            <v>211512</v>
          </cell>
          <cell r="C141">
            <v>0</v>
          </cell>
          <cell r="E141">
            <v>233063</v>
          </cell>
          <cell r="F141">
            <v>0</v>
          </cell>
        </row>
        <row r="142">
          <cell r="B142">
            <v>211513</v>
          </cell>
          <cell r="C142">
            <v>0</v>
          </cell>
          <cell r="E142">
            <v>233064</v>
          </cell>
          <cell r="F142">
            <v>0</v>
          </cell>
        </row>
        <row r="143">
          <cell r="B143">
            <v>211514</v>
          </cell>
          <cell r="C143">
            <v>0</v>
          </cell>
          <cell r="E143">
            <v>233065</v>
          </cell>
          <cell r="F143">
            <v>0</v>
          </cell>
        </row>
        <row r="144">
          <cell r="B144">
            <v>211517</v>
          </cell>
          <cell r="C144">
            <v>0</v>
          </cell>
          <cell r="E144">
            <v>233066</v>
          </cell>
          <cell r="F144">
            <v>0</v>
          </cell>
        </row>
        <row r="145">
          <cell r="B145">
            <v>211518</v>
          </cell>
          <cell r="C145">
            <v>0</v>
          </cell>
          <cell r="E145">
            <v>233067</v>
          </cell>
          <cell r="F145">
            <v>0</v>
          </cell>
        </row>
        <row r="146">
          <cell r="B146">
            <v>211521</v>
          </cell>
          <cell r="C146">
            <v>76862000</v>
          </cell>
          <cell r="E146">
            <v>233068</v>
          </cell>
          <cell r="F146">
            <v>0</v>
          </cell>
        </row>
        <row r="147">
          <cell r="B147">
            <v>211600</v>
          </cell>
          <cell r="C147">
            <v>137036389</v>
          </cell>
          <cell r="E147">
            <v>233069</v>
          </cell>
          <cell r="F147">
            <v>0</v>
          </cell>
        </row>
        <row r="148">
          <cell r="B148">
            <v>211601</v>
          </cell>
          <cell r="C148">
            <v>136559</v>
          </cell>
          <cell r="E148">
            <v>233070</v>
          </cell>
          <cell r="F148">
            <v>0</v>
          </cell>
        </row>
        <row r="149">
          <cell r="B149">
            <v>211602</v>
          </cell>
          <cell r="C149">
            <v>0</v>
          </cell>
          <cell r="E149">
            <v>233071</v>
          </cell>
          <cell r="F149">
            <v>0</v>
          </cell>
        </row>
        <row r="150">
          <cell r="B150">
            <v>211603</v>
          </cell>
          <cell r="C150">
            <v>0</v>
          </cell>
          <cell r="E150">
            <v>233072</v>
          </cell>
          <cell r="F150">
            <v>0</v>
          </cell>
        </row>
        <row r="151">
          <cell r="B151">
            <v>211604</v>
          </cell>
          <cell r="C151">
            <v>0</v>
          </cell>
          <cell r="E151">
            <v>233073</v>
          </cell>
          <cell r="F151">
            <v>0</v>
          </cell>
        </row>
        <row r="152">
          <cell r="B152">
            <v>211605</v>
          </cell>
          <cell r="C152">
            <v>0</v>
          </cell>
          <cell r="E152">
            <v>233074</v>
          </cell>
          <cell r="F152">
            <v>0</v>
          </cell>
        </row>
        <row r="153">
          <cell r="B153">
            <v>211606</v>
          </cell>
          <cell r="C153">
            <v>0</v>
          </cell>
          <cell r="E153">
            <v>233076</v>
          </cell>
          <cell r="F153">
            <v>0</v>
          </cell>
        </row>
        <row r="154">
          <cell r="B154">
            <v>211607</v>
          </cell>
          <cell r="C154">
            <v>0</v>
          </cell>
          <cell r="E154">
            <v>233077</v>
          </cell>
          <cell r="F154">
            <v>0</v>
          </cell>
        </row>
        <row r="155">
          <cell r="B155">
            <v>211608</v>
          </cell>
          <cell r="C155">
            <v>0</v>
          </cell>
          <cell r="E155">
            <v>233078</v>
          </cell>
          <cell r="F155">
            <v>0</v>
          </cell>
        </row>
        <row r="156">
          <cell r="B156">
            <v>211609</v>
          </cell>
          <cell r="C156">
            <v>0</v>
          </cell>
          <cell r="E156">
            <v>233079</v>
          </cell>
          <cell r="F156">
            <v>0</v>
          </cell>
        </row>
        <row r="157">
          <cell r="B157">
            <v>211610</v>
          </cell>
          <cell r="C157">
            <v>0</v>
          </cell>
          <cell r="E157">
            <v>233080</v>
          </cell>
          <cell r="F157">
            <v>0</v>
          </cell>
        </row>
        <row r="158">
          <cell r="B158">
            <v>211611</v>
          </cell>
          <cell r="C158">
            <v>0</v>
          </cell>
          <cell r="E158">
            <v>233081</v>
          </cell>
          <cell r="F158">
            <v>0</v>
          </cell>
        </row>
        <row r="159">
          <cell r="B159">
            <v>211612</v>
          </cell>
          <cell r="C159">
            <v>0</v>
          </cell>
          <cell r="E159">
            <v>233084</v>
          </cell>
          <cell r="F159">
            <v>0</v>
          </cell>
        </row>
        <row r="160">
          <cell r="B160">
            <v>211613</v>
          </cell>
          <cell r="C160">
            <v>0</v>
          </cell>
          <cell r="E160">
            <v>233085</v>
          </cell>
          <cell r="F160">
            <v>0</v>
          </cell>
        </row>
        <row r="161">
          <cell r="B161">
            <v>211614</v>
          </cell>
          <cell r="C161">
            <v>0</v>
          </cell>
          <cell r="E161">
            <v>233086</v>
          </cell>
          <cell r="F161">
            <v>0</v>
          </cell>
        </row>
        <row r="162">
          <cell r="B162">
            <v>211615</v>
          </cell>
          <cell r="C162">
            <v>0</v>
          </cell>
          <cell r="E162">
            <v>233087</v>
          </cell>
          <cell r="F162">
            <v>0</v>
          </cell>
        </row>
        <row r="163">
          <cell r="B163">
            <v>211631</v>
          </cell>
          <cell r="C163">
            <v>136899830</v>
          </cell>
          <cell r="E163">
            <v>233088</v>
          </cell>
          <cell r="F163">
            <v>0</v>
          </cell>
        </row>
        <row r="164">
          <cell r="B164">
            <v>211700</v>
          </cell>
          <cell r="C164">
            <v>0</v>
          </cell>
          <cell r="E164">
            <v>233089</v>
          </cell>
          <cell r="F164">
            <v>0</v>
          </cell>
        </row>
        <row r="165">
          <cell r="B165">
            <v>211701</v>
          </cell>
          <cell r="C165">
            <v>0</v>
          </cell>
          <cell r="E165">
            <v>233090</v>
          </cell>
          <cell r="F165">
            <v>0</v>
          </cell>
        </row>
        <row r="166">
          <cell r="B166">
            <v>211702</v>
          </cell>
          <cell r="C166">
            <v>0</v>
          </cell>
          <cell r="E166">
            <v>233091</v>
          </cell>
          <cell r="F166">
            <v>6800000000</v>
          </cell>
        </row>
        <row r="167">
          <cell r="B167">
            <v>211703</v>
          </cell>
          <cell r="C167">
            <v>0</v>
          </cell>
          <cell r="E167">
            <v>233092</v>
          </cell>
          <cell r="F167">
            <v>6800000000</v>
          </cell>
        </row>
        <row r="168">
          <cell r="B168">
            <v>211704</v>
          </cell>
          <cell r="C168">
            <v>0</v>
          </cell>
          <cell r="E168">
            <v>233093</v>
          </cell>
          <cell r="F168">
            <v>0</v>
          </cell>
        </row>
        <row r="169">
          <cell r="B169">
            <v>211705</v>
          </cell>
          <cell r="C169">
            <v>0</v>
          </cell>
          <cell r="E169">
            <v>233094</v>
          </cell>
          <cell r="F169">
            <v>0</v>
          </cell>
        </row>
        <row r="170">
          <cell r="B170">
            <v>211711</v>
          </cell>
          <cell r="C170">
            <v>0</v>
          </cell>
          <cell r="E170">
            <v>233096</v>
          </cell>
          <cell r="F170">
            <v>0</v>
          </cell>
        </row>
        <row r="171">
          <cell r="B171">
            <v>211712</v>
          </cell>
          <cell r="C171">
            <v>0</v>
          </cell>
          <cell r="E171">
            <v>233097</v>
          </cell>
          <cell r="F171">
            <v>0</v>
          </cell>
        </row>
        <row r="172">
          <cell r="B172">
            <v>211713</v>
          </cell>
          <cell r="C172">
            <v>0</v>
          </cell>
          <cell r="E172">
            <v>233098</v>
          </cell>
          <cell r="F172">
            <v>0</v>
          </cell>
        </row>
        <row r="173">
          <cell r="B173">
            <v>211721</v>
          </cell>
          <cell r="C173">
            <v>0</v>
          </cell>
          <cell r="E173">
            <v>233300</v>
          </cell>
          <cell r="F173">
            <v>268133048</v>
          </cell>
        </row>
        <row r="174">
          <cell r="B174">
            <v>211731</v>
          </cell>
          <cell r="C174">
            <v>0</v>
          </cell>
          <cell r="E174">
            <v>233301</v>
          </cell>
          <cell r="F174">
            <v>268133048</v>
          </cell>
        </row>
        <row r="175">
          <cell r="B175">
            <v>211800</v>
          </cell>
          <cell r="C175">
            <v>0</v>
          </cell>
          <cell r="E175">
            <v>233302</v>
          </cell>
          <cell r="F175">
            <v>268133048</v>
          </cell>
        </row>
        <row r="176">
          <cell r="B176">
            <v>211801</v>
          </cell>
          <cell r="C176">
            <v>0</v>
          </cell>
          <cell r="E176">
            <v>233303</v>
          </cell>
          <cell r="F176">
            <v>0</v>
          </cell>
        </row>
        <row r="177">
          <cell r="B177">
            <v>211802</v>
          </cell>
          <cell r="C177">
            <v>0</v>
          </cell>
          <cell r="E177">
            <v>233304</v>
          </cell>
          <cell r="F177">
            <v>0</v>
          </cell>
        </row>
        <row r="178">
          <cell r="B178">
            <v>211900</v>
          </cell>
          <cell r="C178">
            <v>0</v>
          </cell>
          <cell r="E178">
            <v>233305</v>
          </cell>
          <cell r="F178">
            <v>0</v>
          </cell>
        </row>
        <row r="179">
          <cell r="B179">
            <v>211901</v>
          </cell>
          <cell r="C179">
            <v>0</v>
          </cell>
          <cell r="E179">
            <v>233306</v>
          </cell>
          <cell r="F179">
            <v>0</v>
          </cell>
        </row>
        <row r="180">
          <cell r="B180">
            <v>211902</v>
          </cell>
          <cell r="C180">
            <v>0</v>
          </cell>
          <cell r="E180">
            <v>233307</v>
          </cell>
          <cell r="F180">
            <v>0</v>
          </cell>
        </row>
        <row r="181">
          <cell r="B181">
            <v>211903</v>
          </cell>
          <cell r="C181">
            <v>0</v>
          </cell>
          <cell r="E181">
            <v>233308</v>
          </cell>
          <cell r="F181">
            <v>0</v>
          </cell>
        </row>
        <row r="182">
          <cell r="B182">
            <v>211911</v>
          </cell>
          <cell r="C182">
            <v>0</v>
          </cell>
          <cell r="E182">
            <v>233309</v>
          </cell>
          <cell r="F182">
            <v>0</v>
          </cell>
        </row>
        <row r="183">
          <cell r="B183">
            <v>212800</v>
          </cell>
          <cell r="C183">
            <v>0</v>
          </cell>
          <cell r="E183">
            <v>233310</v>
          </cell>
          <cell r="F183">
            <v>0</v>
          </cell>
        </row>
        <row r="184">
          <cell r="B184">
            <v>212900</v>
          </cell>
          <cell r="C184">
            <v>1895260</v>
          </cell>
          <cell r="E184">
            <v>233311</v>
          </cell>
          <cell r="F184">
            <v>0</v>
          </cell>
        </row>
        <row r="185">
          <cell r="B185">
            <v>212901</v>
          </cell>
          <cell r="C185">
            <v>1262260</v>
          </cell>
          <cell r="E185">
            <v>233312</v>
          </cell>
          <cell r="F185">
            <v>0</v>
          </cell>
        </row>
        <row r="186">
          <cell r="B186">
            <v>212902</v>
          </cell>
          <cell r="C186">
            <v>633000</v>
          </cell>
          <cell r="E186">
            <v>233321</v>
          </cell>
          <cell r="F186">
            <v>0</v>
          </cell>
        </row>
        <row r="187">
          <cell r="B187">
            <v>212940</v>
          </cell>
          <cell r="C187">
            <v>0</v>
          </cell>
          <cell r="E187">
            <v>233331</v>
          </cell>
          <cell r="F187">
            <v>0</v>
          </cell>
        </row>
        <row r="188">
          <cell r="B188">
            <v>213000</v>
          </cell>
          <cell r="C188">
            <v>1952928683</v>
          </cell>
          <cell r="E188">
            <v>233400</v>
          </cell>
          <cell r="F188">
            <v>0</v>
          </cell>
        </row>
        <row r="189">
          <cell r="B189">
            <v>213100</v>
          </cell>
          <cell r="C189">
            <v>1719086407</v>
          </cell>
          <cell r="E189">
            <v>233401</v>
          </cell>
          <cell r="F189">
            <v>0</v>
          </cell>
        </row>
        <row r="190">
          <cell r="B190">
            <v>213200</v>
          </cell>
          <cell r="C190">
            <v>0</v>
          </cell>
          <cell r="E190">
            <v>233411</v>
          </cell>
          <cell r="F190">
            <v>0</v>
          </cell>
        </row>
        <row r="191">
          <cell r="B191">
            <v>213201</v>
          </cell>
          <cell r="C191">
            <v>0</v>
          </cell>
          <cell r="E191">
            <v>233421</v>
          </cell>
          <cell r="F191">
            <v>0</v>
          </cell>
        </row>
        <row r="192">
          <cell r="B192">
            <v>213202</v>
          </cell>
          <cell r="C192">
            <v>0</v>
          </cell>
          <cell r="E192">
            <v>233500</v>
          </cell>
          <cell r="F192">
            <v>1603929937</v>
          </cell>
        </row>
        <row r="193">
          <cell r="B193">
            <v>213203</v>
          </cell>
          <cell r="C193">
            <v>0</v>
          </cell>
          <cell r="E193">
            <v>233501</v>
          </cell>
          <cell r="F193">
            <v>9399667</v>
          </cell>
        </row>
        <row r="194">
          <cell r="B194">
            <v>213204</v>
          </cell>
          <cell r="C194">
            <v>0</v>
          </cell>
          <cell r="E194">
            <v>233502</v>
          </cell>
          <cell r="F194">
            <v>9399667</v>
          </cell>
        </row>
        <row r="195">
          <cell r="B195">
            <v>213205</v>
          </cell>
          <cell r="C195">
            <v>0</v>
          </cell>
          <cell r="E195">
            <v>233505</v>
          </cell>
          <cell r="F195">
            <v>0</v>
          </cell>
        </row>
        <row r="196">
          <cell r="B196">
            <v>213206</v>
          </cell>
          <cell r="C196">
            <v>0</v>
          </cell>
          <cell r="E196">
            <v>233513</v>
          </cell>
          <cell r="F196">
            <v>0</v>
          </cell>
        </row>
        <row r="197">
          <cell r="B197">
            <v>213211</v>
          </cell>
          <cell r="C197">
            <v>0</v>
          </cell>
          <cell r="E197">
            <v>233514</v>
          </cell>
          <cell r="F197">
            <v>6739266</v>
          </cell>
        </row>
        <row r="198">
          <cell r="B198">
            <v>213212</v>
          </cell>
          <cell r="C198">
            <v>0</v>
          </cell>
          <cell r="E198">
            <v>233515</v>
          </cell>
          <cell r="F198">
            <v>165940000</v>
          </cell>
        </row>
        <row r="199">
          <cell r="B199">
            <v>213213</v>
          </cell>
          <cell r="C199">
            <v>0</v>
          </cell>
          <cell r="E199">
            <v>233516</v>
          </cell>
          <cell r="F199">
            <v>0</v>
          </cell>
        </row>
        <row r="200">
          <cell r="B200">
            <v>213300</v>
          </cell>
          <cell r="C200">
            <v>0</v>
          </cell>
          <cell r="E200">
            <v>233517</v>
          </cell>
          <cell r="F200">
            <v>0</v>
          </cell>
        </row>
        <row r="201">
          <cell r="B201">
            <v>213301</v>
          </cell>
          <cell r="C201">
            <v>0</v>
          </cell>
          <cell r="E201">
            <v>233518</v>
          </cell>
          <cell r="F201">
            <v>718573932</v>
          </cell>
        </row>
        <row r="202">
          <cell r="B202">
            <v>213302</v>
          </cell>
          <cell r="C202">
            <v>0</v>
          </cell>
          <cell r="E202">
            <v>233519</v>
          </cell>
          <cell r="F202">
            <v>45613292</v>
          </cell>
        </row>
        <row r="203">
          <cell r="B203">
            <v>213400</v>
          </cell>
          <cell r="C203">
            <v>0</v>
          </cell>
          <cell r="E203">
            <v>233520</v>
          </cell>
          <cell r="F203">
            <v>0</v>
          </cell>
        </row>
        <row r="204">
          <cell r="B204">
            <v>213401</v>
          </cell>
          <cell r="C204">
            <v>0</v>
          </cell>
          <cell r="E204">
            <v>233521</v>
          </cell>
          <cell r="F204">
            <v>657663780</v>
          </cell>
        </row>
        <row r="205">
          <cell r="B205">
            <v>213402</v>
          </cell>
          <cell r="C205">
            <v>0</v>
          </cell>
          <cell r="E205">
            <v>233600</v>
          </cell>
          <cell r="F205">
            <v>1892222</v>
          </cell>
        </row>
        <row r="206">
          <cell r="B206">
            <v>213403</v>
          </cell>
          <cell r="C206">
            <v>0</v>
          </cell>
          <cell r="E206">
            <v>233601</v>
          </cell>
          <cell r="F206">
            <v>0</v>
          </cell>
        </row>
        <row r="207">
          <cell r="B207">
            <v>213404</v>
          </cell>
          <cell r="C207">
            <v>0</v>
          </cell>
          <cell r="E207">
            <v>233602</v>
          </cell>
          <cell r="F207">
            <v>0</v>
          </cell>
        </row>
        <row r="208">
          <cell r="B208">
            <v>213405</v>
          </cell>
          <cell r="C208">
            <v>0</v>
          </cell>
          <cell r="E208">
            <v>233603</v>
          </cell>
          <cell r="F208">
            <v>0</v>
          </cell>
        </row>
        <row r="209">
          <cell r="B209">
            <v>213406</v>
          </cell>
          <cell r="C209">
            <v>0</v>
          </cell>
          <cell r="E209">
            <v>233604</v>
          </cell>
          <cell r="F209">
            <v>0</v>
          </cell>
        </row>
        <row r="210">
          <cell r="B210">
            <v>213407</v>
          </cell>
          <cell r="C210">
            <v>0</v>
          </cell>
          <cell r="E210">
            <v>233610</v>
          </cell>
          <cell r="F210">
            <v>1892222</v>
          </cell>
        </row>
        <row r="211">
          <cell r="B211">
            <v>213408</v>
          </cell>
          <cell r="C211">
            <v>0</v>
          </cell>
          <cell r="E211">
            <v>233611</v>
          </cell>
          <cell r="F211">
            <v>1892222</v>
          </cell>
        </row>
        <row r="212">
          <cell r="B212">
            <v>213409</v>
          </cell>
          <cell r="C212">
            <v>0</v>
          </cell>
          <cell r="E212">
            <v>233612</v>
          </cell>
          <cell r="F212">
            <v>0</v>
          </cell>
        </row>
        <row r="213">
          <cell r="B213">
            <v>213500</v>
          </cell>
          <cell r="C213">
            <v>0</v>
          </cell>
          <cell r="E213">
            <v>233700</v>
          </cell>
          <cell r="F213">
            <v>0</v>
          </cell>
        </row>
        <row r="214">
          <cell r="B214">
            <v>213501</v>
          </cell>
          <cell r="C214">
            <v>0</v>
          </cell>
          <cell r="E214">
            <v>233701</v>
          </cell>
          <cell r="F214">
            <v>0</v>
          </cell>
        </row>
        <row r="215">
          <cell r="B215">
            <v>213502</v>
          </cell>
          <cell r="C215">
            <v>0</v>
          </cell>
          <cell r="E215">
            <v>233711</v>
          </cell>
          <cell r="F215">
            <v>0</v>
          </cell>
        </row>
        <row r="216">
          <cell r="B216">
            <v>213503</v>
          </cell>
          <cell r="C216">
            <v>0</v>
          </cell>
          <cell r="E216">
            <v>234000</v>
          </cell>
          <cell r="F216">
            <v>347092815</v>
          </cell>
        </row>
        <row r="217">
          <cell r="B217">
            <v>213504</v>
          </cell>
          <cell r="C217">
            <v>0</v>
          </cell>
          <cell r="E217">
            <v>234001</v>
          </cell>
          <cell r="F217">
            <v>347013139</v>
          </cell>
        </row>
        <row r="218">
          <cell r="B218">
            <v>213505</v>
          </cell>
          <cell r="C218">
            <v>0</v>
          </cell>
          <cell r="E218">
            <v>234002</v>
          </cell>
          <cell r="F218">
            <v>0</v>
          </cell>
        </row>
        <row r="219">
          <cell r="B219">
            <v>213506</v>
          </cell>
          <cell r="C219">
            <v>0</v>
          </cell>
          <cell r="E219">
            <v>234003</v>
          </cell>
          <cell r="F219">
            <v>0</v>
          </cell>
        </row>
        <row r="220">
          <cell r="B220">
            <v>213507</v>
          </cell>
          <cell r="C220">
            <v>0</v>
          </cell>
          <cell r="E220">
            <v>234004</v>
          </cell>
          <cell r="F220">
            <v>0</v>
          </cell>
        </row>
        <row r="221">
          <cell r="B221">
            <v>213508</v>
          </cell>
          <cell r="C221">
            <v>0</v>
          </cell>
          <cell r="E221">
            <v>234005</v>
          </cell>
          <cell r="F221">
            <v>0</v>
          </cell>
        </row>
        <row r="222">
          <cell r="B222">
            <v>213509</v>
          </cell>
          <cell r="C222">
            <v>0</v>
          </cell>
          <cell r="E222">
            <v>234006</v>
          </cell>
          <cell r="F222">
            <v>0</v>
          </cell>
        </row>
        <row r="223">
          <cell r="B223">
            <v>213600</v>
          </cell>
          <cell r="C223">
            <v>64349904</v>
          </cell>
          <cell r="E223">
            <v>234007</v>
          </cell>
          <cell r="F223">
            <v>0</v>
          </cell>
        </row>
        <row r="224">
          <cell r="B224">
            <v>213601</v>
          </cell>
          <cell r="C224">
            <v>0</v>
          </cell>
          <cell r="E224">
            <v>234008</v>
          </cell>
          <cell r="F224">
            <v>0</v>
          </cell>
        </row>
        <row r="225">
          <cell r="B225">
            <v>213602</v>
          </cell>
          <cell r="C225">
            <v>0</v>
          </cell>
          <cell r="E225">
            <v>234009</v>
          </cell>
          <cell r="F225">
            <v>0</v>
          </cell>
        </row>
        <row r="226">
          <cell r="B226">
            <v>213603</v>
          </cell>
          <cell r="C226">
            <v>0</v>
          </cell>
          <cell r="E226">
            <v>234010</v>
          </cell>
          <cell r="F226">
            <v>0</v>
          </cell>
        </row>
        <row r="227">
          <cell r="B227">
            <v>213604</v>
          </cell>
          <cell r="C227">
            <v>64349904</v>
          </cell>
          <cell r="E227">
            <v>234020</v>
          </cell>
          <cell r="F227">
            <v>347013139</v>
          </cell>
        </row>
        <row r="228">
          <cell r="B228">
            <v>213605</v>
          </cell>
          <cell r="C228">
            <v>64349904</v>
          </cell>
          <cell r="E228">
            <v>234011</v>
          </cell>
          <cell r="F228">
            <v>0</v>
          </cell>
        </row>
        <row r="229">
          <cell r="B229">
            <v>213606</v>
          </cell>
          <cell r="C229">
            <v>0</v>
          </cell>
          <cell r="E229">
            <v>234021</v>
          </cell>
          <cell r="F229">
            <v>0</v>
          </cell>
        </row>
        <row r="230">
          <cell r="B230">
            <v>213607</v>
          </cell>
          <cell r="C230">
            <v>0</v>
          </cell>
          <cell r="E230">
            <v>234022</v>
          </cell>
          <cell r="F230">
            <v>0</v>
          </cell>
        </row>
        <row r="231">
          <cell r="B231">
            <v>213608</v>
          </cell>
          <cell r="C231">
            <v>0</v>
          </cell>
          <cell r="E231">
            <v>234023</v>
          </cell>
          <cell r="F231">
            <v>0</v>
          </cell>
        </row>
        <row r="232">
          <cell r="B232">
            <v>213609</v>
          </cell>
          <cell r="C232">
            <v>0</v>
          </cell>
          <cell r="E232">
            <v>234024</v>
          </cell>
          <cell r="F232">
            <v>0</v>
          </cell>
        </row>
        <row r="233">
          <cell r="B233">
            <v>213700</v>
          </cell>
          <cell r="C233">
            <v>0</v>
          </cell>
          <cell r="E233">
            <v>234030</v>
          </cell>
          <cell r="F233">
            <v>0</v>
          </cell>
        </row>
        <row r="234">
          <cell r="B234">
            <v>213701</v>
          </cell>
          <cell r="C234">
            <v>0</v>
          </cell>
          <cell r="E234">
            <v>234025</v>
          </cell>
          <cell r="F234">
            <v>0</v>
          </cell>
        </row>
        <row r="235">
          <cell r="B235">
            <v>213702</v>
          </cell>
          <cell r="C235">
            <v>0</v>
          </cell>
          <cell r="E235">
            <v>234031</v>
          </cell>
          <cell r="F235">
            <v>0</v>
          </cell>
        </row>
        <row r="236">
          <cell r="B236">
            <v>213703</v>
          </cell>
          <cell r="C236">
            <v>0</v>
          </cell>
          <cell r="E236">
            <v>234052</v>
          </cell>
          <cell r="F236">
            <v>0</v>
          </cell>
        </row>
        <row r="237">
          <cell r="B237">
            <v>213704</v>
          </cell>
          <cell r="C237">
            <v>0</v>
          </cell>
          <cell r="E237">
            <v>234053</v>
          </cell>
          <cell r="F237">
            <v>0</v>
          </cell>
        </row>
        <row r="238">
          <cell r="B238">
            <v>213705</v>
          </cell>
          <cell r="C238">
            <v>0</v>
          </cell>
          <cell r="E238">
            <v>234032</v>
          </cell>
          <cell r="F238">
            <v>0</v>
          </cell>
        </row>
        <row r="239">
          <cell r="B239">
            <v>213706</v>
          </cell>
          <cell r="C239">
            <v>0</v>
          </cell>
          <cell r="E239">
            <v>234033</v>
          </cell>
          <cell r="F239">
            <v>0</v>
          </cell>
        </row>
        <row r="240">
          <cell r="B240">
            <v>213707</v>
          </cell>
          <cell r="C240">
            <v>0</v>
          </cell>
          <cell r="E240">
            <v>234034</v>
          </cell>
          <cell r="F240">
            <v>0</v>
          </cell>
        </row>
        <row r="241">
          <cell r="B241">
            <v>213708</v>
          </cell>
          <cell r="C241">
            <v>0</v>
          </cell>
          <cell r="E241">
            <v>234035</v>
          </cell>
          <cell r="F241">
            <v>79676</v>
          </cell>
        </row>
        <row r="242">
          <cell r="B242">
            <v>213709</v>
          </cell>
          <cell r="C242">
            <v>0</v>
          </cell>
          <cell r="E242">
            <v>234036</v>
          </cell>
          <cell r="F242">
            <v>0</v>
          </cell>
        </row>
        <row r="243">
          <cell r="B243">
            <v>213710</v>
          </cell>
          <cell r="C243">
            <v>0</v>
          </cell>
          <cell r="E243">
            <v>234037</v>
          </cell>
          <cell r="F243">
            <v>0</v>
          </cell>
        </row>
        <row r="244">
          <cell r="B244">
            <v>213711</v>
          </cell>
          <cell r="C244">
            <v>0</v>
          </cell>
          <cell r="E244">
            <v>234038</v>
          </cell>
          <cell r="F244">
            <v>0</v>
          </cell>
        </row>
        <row r="245">
          <cell r="B245">
            <v>213712</v>
          </cell>
          <cell r="C245">
            <v>0</v>
          </cell>
          <cell r="E245">
            <v>234044</v>
          </cell>
          <cell r="F245">
            <v>79676</v>
          </cell>
        </row>
        <row r="246">
          <cell r="B246">
            <v>213713</v>
          </cell>
          <cell r="C246">
            <v>0</v>
          </cell>
          <cell r="E246">
            <v>234045</v>
          </cell>
          <cell r="F246">
            <v>0</v>
          </cell>
        </row>
        <row r="247">
          <cell r="B247">
            <v>213714</v>
          </cell>
          <cell r="C247">
            <v>0</v>
          </cell>
          <cell r="E247">
            <v>234046</v>
          </cell>
          <cell r="F247">
            <v>0</v>
          </cell>
        </row>
        <row r="248">
          <cell r="B248">
            <v>213715</v>
          </cell>
          <cell r="C248">
            <v>0</v>
          </cell>
          <cell r="E248">
            <v>234047</v>
          </cell>
          <cell r="F248">
            <v>0</v>
          </cell>
        </row>
        <row r="249">
          <cell r="B249">
            <v>213716</v>
          </cell>
          <cell r="C249">
            <v>0</v>
          </cell>
          <cell r="E249">
            <v>234048</v>
          </cell>
          <cell r="F249">
            <v>0</v>
          </cell>
        </row>
        <row r="250">
          <cell r="B250">
            <v>213717</v>
          </cell>
          <cell r="C250">
            <v>0</v>
          </cell>
          <cell r="E250">
            <v>234049</v>
          </cell>
          <cell r="F250">
            <v>0</v>
          </cell>
        </row>
        <row r="251">
          <cell r="B251">
            <v>213718</v>
          </cell>
          <cell r="C251">
            <v>0</v>
          </cell>
          <cell r="E251">
            <v>234055</v>
          </cell>
          <cell r="F251">
            <v>0</v>
          </cell>
        </row>
        <row r="252">
          <cell r="B252">
            <v>213719</v>
          </cell>
          <cell r="C252">
            <v>0</v>
          </cell>
          <cell r="E252">
            <v>234061</v>
          </cell>
          <cell r="F252">
            <v>0</v>
          </cell>
        </row>
        <row r="253">
          <cell r="B253">
            <v>213720</v>
          </cell>
          <cell r="C253">
            <v>0</v>
          </cell>
          <cell r="E253">
            <v>234100</v>
          </cell>
          <cell r="F253">
            <v>0</v>
          </cell>
        </row>
        <row r="254">
          <cell r="B254">
            <v>213721</v>
          </cell>
          <cell r="C254">
            <v>0</v>
          </cell>
          <cell r="E254">
            <v>234101</v>
          </cell>
          <cell r="F254">
            <v>0</v>
          </cell>
        </row>
        <row r="255">
          <cell r="B255">
            <v>213731</v>
          </cell>
          <cell r="C255">
            <v>0</v>
          </cell>
          <cell r="E255">
            <v>234102</v>
          </cell>
          <cell r="F255">
            <v>0</v>
          </cell>
        </row>
        <row r="256">
          <cell r="B256">
            <v>213732</v>
          </cell>
          <cell r="C256">
            <v>0</v>
          </cell>
          <cell r="E256">
            <v>234103</v>
          </cell>
          <cell r="F256">
            <v>0</v>
          </cell>
        </row>
        <row r="257">
          <cell r="B257">
            <v>213733</v>
          </cell>
          <cell r="C257">
            <v>0</v>
          </cell>
          <cell r="E257">
            <v>234104</v>
          </cell>
          <cell r="F257">
            <v>0</v>
          </cell>
        </row>
        <row r="258">
          <cell r="B258">
            <v>213800</v>
          </cell>
          <cell r="C258">
            <v>142453886</v>
          </cell>
          <cell r="E258">
            <v>234105</v>
          </cell>
          <cell r="F258">
            <v>0</v>
          </cell>
        </row>
        <row r="259">
          <cell r="B259">
            <v>213801</v>
          </cell>
          <cell r="C259">
            <v>103617088</v>
          </cell>
          <cell r="E259">
            <v>234106</v>
          </cell>
          <cell r="F259">
            <v>0</v>
          </cell>
        </row>
        <row r="260">
          <cell r="B260">
            <v>213802</v>
          </cell>
          <cell r="C260">
            <v>0</v>
          </cell>
          <cell r="E260">
            <v>234107</v>
          </cell>
          <cell r="F260">
            <v>0</v>
          </cell>
        </row>
        <row r="261">
          <cell r="B261">
            <v>213803</v>
          </cell>
          <cell r="C261">
            <v>103617088</v>
          </cell>
          <cell r="E261">
            <v>234108</v>
          </cell>
          <cell r="F261">
            <v>0</v>
          </cell>
        </row>
        <row r="262">
          <cell r="B262">
            <v>213811</v>
          </cell>
          <cell r="C262">
            <v>38836798</v>
          </cell>
          <cell r="E262">
            <v>234109</v>
          </cell>
          <cell r="F262">
            <v>0</v>
          </cell>
        </row>
        <row r="263">
          <cell r="B263">
            <v>213812</v>
          </cell>
          <cell r="C263">
            <v>0</v>
          </cell>
          <cell r="E263">
            <v>234110</v>
          </cell>
          <cell r="F263">
            <v>0</v>
          </cell>
        </row>
        <row r="264">
          <cell r="B264">
            <v>213813</v>
          </cell>
          <cell r="C264">
            <v>38836798</v>
          </cell>
          <cell r="E264">
            <v>234111</v>
          </cell>
          <cell r="F264">
            <v>0</v>
          </cell>
        </row>
        <row r="265">
          <cell r="B265">
            <v>213900</v>
          </cell>
          <cell r="C265">
            <v>0</v>
          </cell>
          <cell r="E265">
            <v>234115</v>
          </cell>
          <cell r="F265">
            <v>0</v>
          </cell>
        </row>
        <row r="266">
          <cell r="B266">
            <v>213901</v>
          </cell>
          <cell r="C266">
            <v>0</v>
          </cell>
          <cell r="E266">
            <v>234116</v>
          </cell>
          <cell r="F266">
            <v>0</v>
          </cell>
        </row>
        <row r="267">
          <cell r="B267">
            <v>214300</v>
          </cell>
          <cell r="C267">
            <v>1479288068</v>
          </cell>
          <cell r="E267">
            <v>234131</v>
          </cell>
          <cell r="F267">
            <v>0</v>
          </cell>
        </row>
        <row r="268">
          <cell r="B268">
            <v>214301</v>
          </cell>
          <cell r="C268">
            <v>0</v>
          </cell>
          <cell r="E268">
            <v>234200</v>
          </cell>
          <cell r="F268">
            <v>0</v>
          </cell>
        </row>
        <row r="269">
          <cell r="B269">
            <v>214302</v>
          </cell>
          <cell r="C269">
            <v>0</v>
          </cell>
          <cell r="E269">
            <v>234201</v>
          </cell>
          <cell r="F269">
            <v>0</v>
          </cell>
        </row>
        <row r="270">
          <cell r="B270">
            <v>214303</v>
          </cell>
          <cell r="C270">
            <v>0</v>
          </cell>
          <cell r="E270">
            <v>234202</v>
          </cell>
          <cell r="F270">
            <v>0</v>
          </cell>
        </row>
        <row r="271">
          <cell r="B271">
            <v>214304</v>
          </cell>
          <cell r="C271">
            <v>0</v>
          </cell>
          <cell r="E271">
            <v>234203</v>
          </cell>
          <cell r="F271">
            <v>0</v>
          </cell>
        </row>
        <row r="272">
          <cell r="B272">
            <v>214305</v>
          </cell>
          <cell r="C272">
            <v>0</v>
          </cell>
          <cell r="E272">
            <v>234204</v>
          </cell>
          <cell r="F272">
            <v>0</v>
          </cell>
        </row>
        <row r="273">
          <cell r="B273">
            <v>214306</v>
          </cell>
          <cell r="C273">
            <v>0</v>
          </cell>
          <cell r="E273">
            <v>234205</v>
          </cell>
          <cell r="F273">
            <v>0</v>
          </cell>
        </row>
        <row r="274">
          <cell r="B274">
            <v>214307</v>
          </cell>
          <cell r="C274">
            <v>0</v>
          </cell>
          <cell r="E274">
            <v>234207</v>
          </cell>
          <cell r="F274">
            <v>0</v>
          </cell>
        </row>
        <row r="275">
          <cell r="B275">
            <v>214308</v>
          </cell>
          <cell r="C275">
            <v>0</v>
          </cell>
          <cell r="E275">
            <v>234208</v>
          </cell>
          <cell r="F275">
            <v>0</v>
          </cell>
        </row>
        <row r="276">
          <cell r="B276">
            <v>214309</v>
          </cell>
          <cell r="C276">
            <v>0</v>
          </cell>
          <cell r="E276">
            <v>234209</v>
          </cell>
          <cell r="F276">
            <v>0</v>
          </cell>
        </row>
        <row r="277">
          <cell r="B277">
            <v>214310</v>
          </cell>
          <cell r="C277">
            <v>0</v>
          </cell>
          <cell r="E277">
            <v>234211</v>
          </cell>
          <cell r="F277">
            <v>0</v>
          </cell>
        </row>
        <row r="278">
          <cell r="B278">
            <v>214311</v>
          </cell>
          <cell r="C278">
            <v>0</v>
          </cell>
          <cell r="E278">
            <v>234500</v>
          </cell>
          <cell r="F278">
            <v>31564730</v>
          </cell>
        </row>
        <row r="279">
          <cell r="B279">
            <v>214312</v>
          </cell>
          <cell r="C279">
            <v>0</v>
          </cell>
          <cell r="E279">
            <v>234501</v>
          </cell>
          <cell r="F279">
            <v>0</v>
          </cell>
        </row>
        <row r="280">
          <cell r="B280">
            <v>214313</v>
          </cell>
          <cell r="C280">
            <v>0</v>
          </cell>
          <cell r="E280">
            <v>234502</v>
          </cell>
          <cell r="F280">
            <v>28695850</v>
          </cell>
        </row>
        <row r="281">
          <cell r="B281">
            <v>214314</v>
          </cell>
          <cell r="C281">
            <v>0</v>
          </cell>
          <cell r="E281">
            <v>234521</v>
          </cell>
          <cell r="F281">
            <v>0</v>
          </cell>
        </row>
        <row r="282">
          <cell r="B282">
            <v>214315</v>
          </cell>
          <cell r="C282">
            <v>0</v>
          </cell>
          <cell r="E282">
            <v>234522</v>
          </cell>
          <cell r="F282">
            <v>28695850</v>
          </cell>
        </row>
        <row r="283">
          <cell r="B283">
            <v>214316</v>
          </cell>
          <cell r="C283">
            <v>0</v>
          </cell>
          <cell r="E283">
            <v>234523</v>
          </cell>
          <cell r="F283">
            <v>0</v>
          </cell>
        </row>
        <row r="284">
          <cell r="B284">
            <v>214317</v>
          </cell>
          <cell r="C284">
            <v>0</v>
          </cell>
          <cell r="E284">
            <v>234524</v>
          </cell>
          <cell r="F284">
            <v>0</v>
          </cell>
        </row>
        <row r="285">
          <cell r="B285">
            <v>214318</v>
          </cell>
          <cell r="C285">
            <v>0</v>
          </cell>
          <cell r="E285">
            <v>234525</v>
          </cell>
          <cell r="F285">
            <v>0</v>
          </cell>
        </row>
        <row r="286">
          <cell r="B286">
            <v>214319</v>
          </cell>
          <cell r="C286">
            <v>0</v>
          </cell>
          <cell r="E286">
            <v>234526</v>
          </cell>
          <cell r="F286">
            <v>0</v>
          </cell>
        </row>
        <row r="287">
          <cell r="B287">
            <v>214320</v>
          </cell>
          <cell r="C287">
            <v>0</v>
          </cell>
          <cell r="E287">
            <v>234527</v>
          </cell>
          <cell r="F287">
            <v>0</v>
          </cell>
        </row>
        <row r="288">
          <cell r="B288">
            <v>214321</v>
          </cell>
          <cell r="C288">
            <v>0</v>
          </cell>
          <cell r="E288">
            <v>234528</v>
          </cell>
          <cell r="F288">
            <v>0</v>
          </cell>
        </row>
        <row r="289">
          <cell r="B289">
            <v>214330</v>
          </cell>
          <cell r="C289">
            <v>0</v>
          </cell>
          <cell r="E289">
            <v>234541</v>
          </cell>
          <cell r="F289">
            <v>0</v>
          </cell>
        </row>
        <row r="290">
          <cell r="B290">
            <v>214331</v>
          </cell>
          <cell r="C290">
            <v>0</v>
          </cell>
          <cell r="E290">
            <v>234503</v>
          </cell>
          <cell r="F290">
            <v>2868880</v>
          </cell>
        </row>
        <row r="291">
          <cell r="B291">
            <v>214332</v>
          </cell>
          <cell r="C291">
            <v>0</v>
          </cell>
          <cell r="E291">
            <v>234504</v>
          </cell>
          <cell r="F291">
            <v>0</v>
          </cell>
        </row>
        <row r="292">
          <cell r="B292">
            <v>214351</v>
          </cell>
          <cell r="C292">
            <v>0</v>
          </cell>
          <cell r="E292">
            <v>234505</v>
          </cell>
          <cell r="F292">
            <v>0</v>
          </cell>
        </row>
        <row r="293">
          <cell r="B293">
            <v>214360</v>
          </cell>
          <cell r="C293">
            <v>1479288068</v>
          </cell>
          <cell r="E293">
            <v>234506</v>
          </cell>
          <cell r="F293">
            <v>0</v>
          </cell>
        </row>
        <row r="294">
          <cell r="B294">
            <v>214400</v>
          </cell>
          <cell r="C294">
            <v>32994549</v>
          </cell>
          <cell r="E294">
            <v>234507</v>
          </cell>
          <cell r="F294">
            <v>0</v>
          </cell>
        </row>
        <row r="295">
          <cell r="B295">
            <v>214401</v>
          </cell>
          <cell r="C295">
            <v>0</v>
          </cell>
          <cell r="E295">
            <v>234600</v>
          </cell>
          <cell r="F295">
            <v>0</v>
          </cell>
        </row>
        <row r="296">
          <cell r="B296">
            <v>214402</v>
          </cell>
          <cell r="C296">
            <v>0</v>
          </cell>
          <cell r="E296">
            <v>234700</v>
          </cell>
          <cell r="F296">
            <v>703633505</v>
          </cell>
        </row>
        <row r="297">
          <cell r="B297">
            <v>214403</v>
          </cell>
          <cell r="C297">
            <v>0</v>
          </cell>
          <cell r="E297">
            <v>234701</v>
          </cell>
          <cell r="F297">
            <v>0</v>
          </cell>
        </row>
        <row r="298">
          <cell r="B298">
            <v>214404</v>
          </cell>
          <cell r="C298">
            <v>0</v>
          </cell>
          <cell r="E298">
            <v>234702</v>
          </cell>
          <cell r="F298">
            <v>0</v>
          </cell>
        </row>
        <row r="299">
          <cell r="B299">
            <v>214409</v>
          </cell>
          <cell r="C299">
            <v>0</v>
          </cell>
          <cell r="E299">
            <v>234703</v>
          </cell>
          <cell r="F299">
            <v>0</v>
          </cell>
        </row>
        <row r="300">
          <cell r="B300">
            <v>214410</v>
          </cell>
          <cell r="C300">
            <v>0</v>
          </cell>
          <cell r="E300">
            <v>234704</v>
          </cell>
          <cell r="F300">
            <v>0</v>
          </cell>
        </row>
        <row r="301">
          <cell r="B301">
            <v>214411</v>
          </cell>
          <cell r="C301">
            <v>0</v>
          </cell>
          <cell r="E301">
            <v>234705</v>
          </cell>
          <cell r="F301">
            <v>0</v>
          </cell>
        </row>
        <row r="302">
          <cell r="B302">
            <v>214412</v>
          </cell>
          <cell r="C302">
            <v>0</v>
          </cell>
          <cell r="E302">
            <v>234706</v>
          </cell>
          <cell r="F302">
            <v>0</v>
          </cell>
        </row>
        <row r="303">
          <cell r="B303">
            <v>214413</v>
          </cell>
          <cell r="C303">
            <v>0</v>
          </cell>
          <cell r="E303">
            <v>234707</v>
          </cell>
          <cell r="F303">
            <v>0</v>
          </cell>
        </row>
        <row r="304">
          <cell r="B304">
            <v>214419</v>
          </cell>
          <cell r="C304">
            <v>0</v>
          </cell>
          <cell r="E304">
            <v>234708</v>
          </cell>
          <cell r="F304">
            <v>0</v>
          </cell>
        </row>
        <row r="305">
          <cell r="B305">
            <v>214420</v>
          </cell>
          <cell r="C305">
            <v>32994549</v>
          </cell>
          <cell r="E305">
            <v>234709</v>
          </cell>
          <cell r="F305">
            <v>0</v>
          </cell>
        </row>
        <row r="306">
          <cell r="B306">
            <v>214421</v>
          </cell>
          <cell r="C306">
            <v>0</v>
          </cell>
          <cell r="E306">
            <v>234710</v>
          </cell>
          <cell r="F306">
            <v>0</v>
          </cell>
        </row>
        <row r="307">
          <cell r="B307">
            <v>214422</v>
          </cell>
          <cell r="C307">
            <v>32994549</v>
          </cell>
          <cell r="E307">
            <v>234711</v>
          </cell>
          <cell r="F307">
            <v>0</v>
          </cell>
        </row>
        <row r="308">
          <cell r="B308">
            <v>214423</v>
          </cell>
          <cell r="C308">
            <v>0</v>
          </cell>
          <cell r="E308">
            <v>234712</v>
          </cell>
          <cell r="F308">
            <v>0</v>
          </cell>
        </row>
        <row r="309">
          <cell r="B309">
            <v>214424</v>
          </cell>
          <cell r="C309">
            <v>0</v>
          </cell>
          <cell r="E309">
            <v>234713</v>
          </cell>
          <cell r="F309">
            <v>0</v>
          </cell>
        </row>
        <row r="310">
          <cell r="B310">
            <v>214429</v>
          </cell>
          <cell r="C310">
            <v>0</v>
          </cell>
          <cell r="E310">
            <v>234714</v>
          </cell>
          <cell r="F310">
            <v>0</v>
          </cell>
        </row>
        <row r="311">
          <cell r="B311">
            <v>214430</v>
          </cell>
          <cell r="C311">
            <v>0</v>
          </cell>
          <cell r="E311">
            <v>234715</v>
          </cell>
          <cell r="F311">
            <v>4000000</v>
          </cell>
        </row>
        <row r="312">
          <cell r="B312">
            <v>214431</v>
          </cell>
          <cell r="C312">
            <v>0</v>
          </cell>
          <cell r="E312">
            <v>234716</v>
          </cell>
          <cell r="F312">
            <v>0</v>
          </cell>
        </row>
        <row r="313">
          <cell r="B313">
            <v>214441</v>
          </cell>
          <cell r="C313">
            <v>0</v>
          </cell>
          <cell r="E313">
            <v>234717</v>
          </cell>
          <cell r="F313">
            <v>0</v>
          </cell>
        </row>
        <row r="314">
          <cell r="B314">
            <v>214442</v>
          </cell>
          <cell r="C314">
            <v>0</v>
          </cell>
          <cell r="E314">
            <v>234718</v>
          </cell>
          <cell r="F314">
            <v>0</v>
          </cell>
        </row>
        <row r="315">
          <cell r="B315">
            <v>214432</v>
          </cell>
          <cell r="C315">
            <v>0</v>
          </cell>
          <cell r="E315">
            <v>234719</v>
          </cell>
          <cell r="F315">
            <v>0</v>
          </cell>
        </row>
        <row r="316">
          <cell r="B316">
            <v>214433</v>
          </cell>
          <cell r="C316">
            <v>0</v>
          </cell>
          <cell r="E316">
            <v>234720</v>
          </cell>
          <cell r="F316">
            <v>0</v>
          </cell>
        </row>
        <row r="317">
          <cell r="B317">
            <v>214451</v>
          </cell>
          <cell r="C317">
            <v>0</v>
          </cell>
          <cell r="E317">
            <v>234721</v>
          </cell>
          <cell r="F317">
            <v>0</v>
          </cell>
        </row>
        <row r="318">
          <cell r="B318">
            <v>214461</v>
          </cell>
          <cell r="C318">
            <v>0</v>
          </cell>
          <cell r="E318">
            <v>234731</v>
          </cell>
          <cell r="F318">
            <v>699633505</v>
          </cell>
        </row>
        <row r="319">
          <cell r="B319">
            <v>214500</v>
          </cell>
          <cell r="C319">
            <v>0</v>
          </cell>
          <cell r="E319">
            <v>234900</v>
          </cell>
          <cell r="F319">
            <v>0</v>
          </cell>
        </row>
        <row r="320">
          <cell r="B320">
            <v>214501</v>
          </cell>
          <cell r="C320">
            <v>0</v>
          </cell>
          <cell r="E320">
            <v>235000</v>
          </cell>
          <cell r="F320">
            <v>0</v>
          </cell>
        </row>
        <row r="321">
          <cell r="B321">
            <v>214502</v>
          </cell>
          <cell r="C321">
            <v>0</v>
          </cell>
          <cell r="E321">
            <v>235100</v>
          </cell>
          <cell r="F321">
            <v>0</v>
          </cell>
        </row>
        <row r="322">
          <cell r="B322">
            <v>214503</v>
          </cell>
          <cell r="C322">
            <v>0</v>
          </cell>
          <cell r="E322">
            <v>235200</v>
          </cell>
          <cell r="F322">
            <v>0</v>
          </cell>
        </row>
        <row r="323">
          <cell r="B323">
            <v>214508</v>
          </cell>
          <cell r="C323">
            <v>0</v>
          </cell>
          <cell r="E323">
            <v>235300</v>
          </cell>
          <cell r="F323">
            <v>0</v>
          </cell>
        </row>
        <row r="324">
          <cell r="B324">
            <v>214509</v>
          </cell>
          <cell r="C324">
            <v>0</v>
          </cell>
          <cell r="E324">
            <v>236000</v>
          </cell>
          <cell r="F324">
            <v>0</v>
          </cell>
        </row>
        <row r="325">
          <cell r="B325">
            <v>214510</v>
          </cell>
          <cell r="C325">
            <v>0</v>
          </cell>
          <cell r="E325">
            <v>236100</v>
          </cell>
          <cell r="F325">
            <v>0</v>
          </cell>
        </row>
        <row r="326">
          <cell r="B326">
            <v>214511</v>
          </cell>
          <cell r="C326">
            <v>0</v>
          </cell>
          <cell r="E326">
            <v>236101</v>
          </cell>
          <cell r="F326">
            <v>0</v>
          </cell>
        </row>
        <row r="327">
          <cell r="B327">
            <v>214512</v>
          </cell>
          <cell r="C327">
            <v>0</v>
          </cell>
          <cell r="E327">
            <v>236122</v>
          </cell>
          <cell r="F327">
            <v>0</v>
          </cell>
        </row>
        <row r="328">
          <cell r="B328">
            <v>214516</v>
          </cell>
          <cell r="C328">
            <v>0</v>
          </cell>
          <cell r="E328">
            <v>236123</v>
          </cell>
          <cell r="F328">
            <v>0</v>
          </cell>
        </row>
        <row r="329">
          <cell r="B329">
            <v>214600</v>
          </cell>
          <cell r="C329">
            <v>58598832</v>
          </cell>
          <cell r="E329">
            <v>236124</v>
          </cell>
          <cell r="F329">
            <v>0</v>
          </cell>
        </row>
        <row r="330">
          <cell r="B330">
            <v>214601</v>
          </cell>
          <cell r="C330">
            <v>58598832</v>
          </cell>
          <cell r="E330">
            <v>236125</v>
          </cell>
          <cell r="F330">
            <v>0</v>
          </cell>
        </row>
        <row r="331">
          <cell r="B331">
            <v>214602</v>
          </cell>
          <cell r="C331">
            <v>0</v>
          </cell>
          <cell r="E331">
            <v>236126</v>
          </cell>
          <cell r="F331">
            <v>0</v>
          </cell>
        </row>
        <row r="332">
          <cell r="B332">
            <v>214603</v>
          </cell>
          <cell r="C332">
            <v>0</v>
          </cell>
          <cell r="E332">
            <v>236102</v>
          </cell>
          <cell r="F332">
            <v>0</v>
          </cell>
        </row>
        <row r="333">
          <cell r="B333">
            <v>214604</v>
          </cell>
          <cell r="C333">
            <v>0</v>
          </cell>
          <cell r="E333">
            <v>236103</v>
          </cell>
          <cell r="F333">
            <v>0</v>
          </cell>
        </row>
        <row r="334">
          <cell r="B334">
            <v>214605</v>
          </cell>
          <cell r="C334">
            <v>0</v>
          </cell>
          <cell r="E334">
            <v>236104</v>
          </cell>
          <cell r="F334">
            <v>0</v>
          </cell>
        </row>
        <row r="335">
          <cell r="B335">
            <v>214606</v>
          </cell>
          <cell r="C335">
            <v>58598832</v>
          </cell>
          <cell r="E335">
            <v>236105</v>
          </cell>
          <cell r="F335">
            <v>0</v>
          </cell>
        </row>
        <row r="336">
          <cell r="B336">
            <v>214619</v>
          </cell>
          <cell r="C336">
            <v>0</v>
          </cell>
          <cell r="E336">
            <v>236106</v>
          </cell>
          <cell r="F336">
            <v>0</v>
          </cell>
        </row>
        <row r="337">
          <cell r="B337">
            <v>214620</v>
          </cell>
          <cell r="C337">
            <v>0</v>
          </cell>
          <cell r="E337">
            <v>236107</v>
          </cell>
          <cell r="F337">
            <v>0</v>
          </cell>
        </row>
        <row r="338">
          <cell r="B338">
            <v>214621</v>
          </cell>
          <cell r="C338">
            <v>0</v>
          </cell>
          <cell r="E338">
            <v>236108</v>
          </cell>
          <cell r="F338">
            <v>0</v>
          </cell>
        </row>
        <row r="339">
          <cell r="B339">
            <v>214622</v>
          </cell>
          <cell r="C339">
            <v>0</v>
          </cell>
          <cell r="E339">
            <v>236111</v>
          </cell>
          <cell r="F339">
            <v>0</v>
          </cell>
        </row>
        <row r="340">
          <cell r="B340">
            <v>214623</v>
          </cell>
          <cell r="C340">
            <v>0</v>
          </cell>
          <cell r="E340">
            <v>236200</v>
          </cell>
          <cell r="F340">
            <v>0</v>
          </cell>
        </row>
        <row r="341">
          <cell r="B341">
            <v>214624</v>
          </cell>
          <cell r="C341">
            <v>0</v>
          </cell>
          <cell r="E341">
            <v>236201</v>
          </cell>
          <cell r="F341">
            <v>0</v>
          </cell>
        </row>
        <row r="342">
          <cell r="B342">
            <v>214625</v>
          </cell>
          <cell r="C342">
            <v>0</v>
          </cell>
          <cell r="E342">
            <v>236202</v>
          </cell>
          <cell r="F342">
            <v>0</v>
          </cell>
        </row>
        <row r="343">
          <cell r="B343">
            <v>214626</v>
          </cell>
          <cell r="C343">
            <v>0</v>
          </cell>
          <cell r="E343">
            <v>236203</v>
          </cell>
          <cell r="F343">
            <v>0</v>
          </cell>
        </row>
        <row r="344">
          <cell r="B344">
            <v>214639</v>
          </cell>
          <cell r="C344">
            <v>0</v>
          </cell>
          <cell r="E344">
            <v>236221</v>
          </cell>
          <cell r="F344">
            <v>0</v>
          </cell>
        </row>
        <row r="345">
          <cell r="B345">
            <v>214700</v>
          </cell>
          <cell r="C345">
            <v>0</v>
          </cell>
          <cell r="E345">
            <v>236300</v>
          </cell>
          <cell r="F345">
            <v>0</v>
          </cell>
        </row>
        <row r="346">
          <cell r="B346">
            <v>214800</v>
          </cell>
          <cell r="C346">
            <v>41196503</v>
          </cell>
          <cell r="E346">
            <v>236301</v>
          </cell>
          <cell r="F346">
            <v>0</v>
          </cell>
        </row>
        <row r="347">
          <cell r="B347">
            <v>214801</v>
          </cell>
          <cell r="C347">
            <v>19389376</v>
          </cell>
          <cell r="E347">
            <v>236302</v>
          </cell>
          <cell r="F347">
            <v>0</v>
          </cell>
        </row>
        <row r="348">
          <cell r="B348">
            <v>214802</v>
          </cell>
          <cell r="C348">
            <v>0</v>
          </cell>
          <cell r="E348">
            <v>236303</v>
          </cell>
          <cell r="F348">
            <v>0</v>
          </cell>
        </row>
        <row r="349">
          <cell r="B349">
            <v>214803</v>
          </cell>
          <cell r="C349">
            <v>0</v>
          </cell>
          <cell r="E349">
            <v>236400</v>
          </cell>
          <cell r="F349">
            <v>0</v>
          </cell>
        </row>
        <row r="350">
          <cell r="B350">
            <v>214804</v>
          </cell>
          <cell r="C350">
            <v>0</v>
          </cell>
          <cell r="E350">
            <v>236401</v>
          </cell>
          <cell r="F350">
            <v>0</v>
          </cell>
        </row>
        <row r="351">
          <cell r="B351">
            <v>214805</v>
          </cell>
          <cell r="C351">
            <v>0</v>
          </cell>
          <cell r="E351">
            <v>236402</v>
          </cell>
          <cell r="F351">
            <v>0</v>
          </cell>
        </row>
        <row r="352">
          <cell r="B352">
            <v>214806</v>
          </cell>
          <cell r="C352">
            <v>15118711</v>
          </cell>
          <cell r="E352">
            <v>236403</v>
          </cell>
          <cell r="F352">
            <v>0</v>
          </cell>
        </row>
        <row r="353">
          <cell r="B353">
            <v>214820</v>
          </cell>
          <cell r="C353">
            <v>4270665</v>
          </cell>
          <cell r="E353">
            <v>236404</v>
          </cell>
          <cell r="F353">
            <v>0</v>
          </cell>
        </row>
        <row r="354">
          <cell r="B354">
            <v>214821</v>
          </cell>
          <cell r="C354">
            <v>21807127</v>
          </cell>
          <cell r="E354">
            <v>236405</v>
          </cell>
          <cell r="F354">
            <v>0</v>
          </cell>
        </row>
        <row r="355">
          <cell r="B355">
            <v>214822</v>
          </cell>
          <cell r="C355">
            <v>0</v>
          </cell>
          <cell r="E355">
            <v>236406</v>
          </cell>
          <cell r="F355">
            <v>0</v>
          </cell>
        </row>
        <row r="356">
          <cell r="B356">
            <v>214823</v>
          </cell>
          <cell r="C356">
            <v>0</v>
          </cell>
          <cell r="E356">
            <v>236421</v>
          </cell>
          <cell r="F356">
            <v>0</v>
          </cell>
        </row>
        <row r="357">
          <cell r="B357">
            <v>214824</v>
          </cell>
          <cell r="C357">
            <v>0</v>
          </cell>
          <cell r="E357">
            <v>236500</v>
          </cell>
          <cell r="F357">
            <v>0</v>
          </cell>
        </row>
        <row r="358">
          <cell r="B358">
            <v>214825</v>
          </cell>
          <cell r="C358">
            <v>0</v>
          </cell>
          <cell r="E358">
            <v>236600</v>
          </cell>
          <cell r="F358">
            <v>0</v>
          </cell>
        </row>
        <row r="359">
          <cell r="B359">
            <v>214826</v>
          </cell>
          <cell r="C359">
            <v>21807127</v>
          </cell>
          <cell r="E359">
            <v>236700</v>
          </cell>
          <cell r="F359">
            <v>0</v>
          </cell>
        </row>
        <row r="360">
          <cell r="B360">
            <v>214840</v>
          </cell>
          <cell r="C360">
            <v>0</v>
          </cell>
          <cell r="E360">
            <v>236701</v>
          </cell>
          <cell r="F360">
            <v>0</v>
          </cell>
        </row>
        <row r="361">
          <cell r="B361">
            <v>214841</v>
          </cell>
          <cell r="C361">
            <v>0</v>
          </cell>
          <cell r="E361">
            <v>236702</v>
          </cell>
          <cell r="F361">
            <v>0</v>
          </cell>
        </row>
        <row r="362">
          <cell r="B362">
            <v>214842</v>
          </cell>
          <cell r="C362">
            <v>0</v>
          </cell>
          <cell r="E362">
            <v>236703</v>
          </cell>
          <cell r="F362">
            <v>0</v>
          </cell>
        </row>
        <row r="363">
          <cell r="B363">
            <v>214850</v>
          </cell>
          <cell r="C363">
            <v>0</v>
          </cell>
          <cell r="E363">
            <v>236704</v>
          </cell>
          <cell r="F363">
            <v>0</v>
          </cell>
        </row>
        <row r="364">
          <cell r="B364">
            <v>214900</v>
          </cell>
          <cell r="C364">
            <v>134046941</v>
          </cell>
          <cell r="E364">
            <v>236705</v>
          </cell>
          <cell r="F364">
            <v>0</v>
          </cell>
        </row>
        <row r="365">
          <cell r="B365">
            <v>214901</v>
          </cell>
          <cell r="C365">
            <v>0</v>
          </cell>
          <cell r="E365">
            <v>236706</v>
          </cell>
          <cell r="F365">
            <v>0</v>
          </cell>
        </row>
        <row r="366">
          <cell r="B366">
            <v>214902</v>
          </cell>
          <cell r="C366">
            <v>505140</v>
          </cell>
          <cell r="E366">
            <v>237000</v>
          </cell>
          <cell r="F366">
            <v>0</v>
          </cell>
        </row>
        <row r="367">
          <cell r="B367">
            <v>214903</v>
          </cell>
          <cell r="C367">
            <v>0</v>
          </cell>
          <cell r="E367">
            <v>237100</v>
          </cell>
          <cell r="F367">
            <v>0</v>
          </cell>
        </row>
        <row r="368">
          <cell r="B368">
            <v>214904</v>
          </cell>
          <cell r="C368">
            <v>0</v>
          </cell>
          <cell r="E368">
            <v>237200</v>
          </cell>
          <cell r="F368">
            <v>0</v>
          </cell>
        </row>
        <row r="369">
          <cell r="B369">
            <v>214905</v>
          </cell>
          <cell r="C369">
            <v>0</v>
          </cell>
          <cell r="E369">
            <v>237201</v>
          </cell>
          <cell r="F369">
            <v>0</v>
          </cell>
        </row>
        <row r="370">
          <cell r="B370">
            <v>214906</v>
          </cell>
          <cell r="C370">
            <v>990013</v>
          </cell>
          <cell r="E370">
            <v>237202</v>
          </cell>
          <cell r="F370">
            <v>0</v>
          </cell>
        </row>
        <row r="371">
          <cell r="B371">
            <v>214921</v>
          </cell>
          <cell r="C371">
            <v>132551788</v>
          </cell>
          <cell r="E371">
            <v>237203</v>
          </cell>
          <cell r="F371">
            <v>0</v>
          </cell>
        </row>
        <row r="372">
          <cell r="B372">
            <v>215000</v>
          </cell>
          <cell r="C372">
            <v>0</v>
          </cell>
          <cell r="E372">
            <v>237221</v>
          </cell>
          <cell r="F372">
            <v>0</v>
          </cell>
        </row>
        <row r="373">
          <cell r="B373">
            <v>215001</v>
          </cell>
          <cell r="C373">
            <v>0</v>
          </cell>
          <cell r="E373">
            <v>237300</v>
          </cell>
          <cell r="F373">
            <v>0</v>
          </cell>
        </row>
        <row r="374">
          <cell r="B374">
            <v>215002</v>
          </cell>
          <cell r="C374">
            <v>0</v>
          </cell>
          <cell r="E374">
            <v>237301</v>
          </cell>
          <cell r="F374">
            <v>0</v>
          </cell>
        </row>
        <row r="375">
          <cell r="B375">
            <v>215003</v>
          </cell>
          <cell r="C375">
            <v>0</v>
          </cell>
          <cell r="E375">
            <v>237302</v>
          </cell>
          <cell r="F375">
            <v>0</v>
          </cell>
        </row>
        <row r="376">
          <cell r="B376">
            <v>215004</v>
          </cell>
          <cell r="C376">
            <v>0</v>
          </cell>
          <cell r="E376">
            <v>240000</v>
          </cell>
          <cell r="F376">
            <v>2573496473</v>
          </cell>
        </row>
        <row r="377">
          <cell r="B377">
            <v>215005</v>
          </cell>
          <cell r="C377">
            <v>0</v>
          </cell>
          <cell r="E377">
            <v>241000</v>
          </cell>
          <cell r="F377">
            <v>408000000</v>
          </cell>
        </row>
        <row r="378">
          <cell r="B378">
            <v>215006</v>
          </cell>
          <cell r="C378">
            <v>0</v>
          </cell>
          <cell r="E378">
            <v>241001</v>
          </cell>
          <cell r="F378">
            <v>0</v>
          </cell>
        </row>
        <row r="379">
          <cell r="B379">
            <v>215007</v>
          </cell>
          <cell r="C379">
            <v>0</v>
          </cell>
          <cell r="E379">
            <v>241002</v>
          </cell>
          <cell r="F379">
            <v>0</v>
          </cell>
        </row>
        <row r="380">
          <cell r="B380">
            <v>215008</v>
          </cell>
          <cell r="C380">
            <v>0</v>
          </cell>
          <cell r="E380">
            <v>241003</v>
          </cell>
          <cell r="F380">
            <v>0</v>
          </cell>
        </row>
        <row r="381">
          <cell r="B381">
            <v>215009</v>
          </cell>
          <cell r="C381">
            <v>0</v>
          </cell>
          <cell r="E381">
            <v>241004</v>
          </cell>
          <cell r="F381">
            <v>0</v>
          </cell>
        </row>
        <row r="382">
          <cell r="B382">
            <v>215010</v>
          </cell>
          <cell r="C382">
            <v>0</v>
          </cell>
          <cell r="E382">
            <v>241006</v>
          </cell>
          <cell r="F382">
            <v>0</v>
          </cell>
        </row>
        <row r="383">
          <cell r="B383">
            <v>215011</v>
          </cell>
          <cell r="C383">
            <v>0</v>
          </cell>
          <cell r="E383">
            <v>241007</v>
          </cell>
          <cell r="F383">
            <v>0</v>
          </cell>
        </row>
        <row r="384">
          <cell r="B384">
            <v>215012</v>
          </cell>
          <cell r="C384">
            <v>0</v>
          </cell>
          <cell r="E384">
            <v>241008</v>
          </cell>
          <cell r="F384">
            <v>0</v>
          </cell>
        </row>
        <row r="385">
          <cell r="B385">
            <v>215031</v>
          </cell>
          <cell r="C385">
            <v>0</v>
          </cell>
          <cell r="E385">
            <v>241009</v>
          </cell>
          <cell r="F385">
            <v>0</v>
          </cell>
        </row>
        <row r="386">
          <cell r="B386">
            <v>216000</v>
          </cell>
          <cell r="C386">
            <v>9876244507</v>
          </cell>
          <cell r="E386">
            <v>241011</v>
          </cell>
          <cell r="F386">
            <v>0</v>
          </cell>
        </row>
        <row r="387">
          <cell r="B387">
            <v>216100</v>
          </cell>
          <cell r="C387">
            <v>9876244507</v>
          </cell>
          <cell r="E387">
            <v>241012</v>
          </cell>
          <cell r="F387">
            <v>0</v>
          </cell>
        </row>
        <row r="388">
          <cell r="B388">
            <v>216101</v>
          </cell>
          <cell r="C388">
            <v>9876244507</v>
          </cell>
          <cell r="E388">
            <v>241013</v>
          </cell>
          <cell r="F388">
            <v>0</v>
          </cell>
        </row>
        <row r="389">
          <cell r="B389">
            <v>216102</v>
          </cell>
          <cell r="C389">
            <v>9876244507</v>
          </cell>
          <cell r="E389">
            <v>241014</v>
          </cell>
          <cell r="F389">
            <v>0</v>
          </cell>
        </row>
        <row r="390">
          <cell r="B390">
            <v>216103</v>
          </cell>
          <cell r="C390">
            <v>0</v>
          </cell>
          <cell r="E390">
            <v>241016</v>
          </cell>
          <cell r="F390">
            <v>0</v>
          </cell>
        </row>
        <row r="391">
          <cell r="B391">
            <v>216104</v>
          </cell>
          <cell r="C391">
            <v>0</v>
          </cell>
          <cell r="E391">
            <v>241017</v>
          </cell>
          <cell r="F391">
            <v>0</v>
          </cell>
        </row>
        <row r="392">
          <cell r="B392">
            <v>216109</v>
          </cell>
          <cell r="C392">
            <v>0</v>
          </cell>
          <cell r="E392">
            <v>241018</v>
          </cell>
          <cell r="F392">
            <v>0</v>
          </cell>
        </row>
        <row r="393">
          <cell r="B393">
            <v>216111</v>
          </cell>
          <cell r="C393">
            <v>0</v>
          </cell>
          <cell r="E393">
            <v>241019</v>
          </cell>
          <cell r="F393">
            <v>0</v>
          </cell>
        </row>
        <row r="394">
          <cell r="B394">
            <v>216112</v>
          </cell>
          <cell r="C394">
            <v>0</v>
          </cell>
          <cell r="E394">
            <v>241020</v>
          </cell>
          <cell r="F394">
            <v>0</v>
          </cell>
        </row>
        <row r="395">
          <cell r="B395">
            <v>216113</v>
          </cell>
          <cell r="C395">
            <v>0</v>
          </cell>
          <cell r="E395">
            <v>241021</v>
          </cell>
          <cell r="F395">
            <v>0</v>
          </cell>
        </row>
        <row r="396">
          <cell r="B396">
            <v>216114</v>
          </cell>
          <cell r="C396">
            <v>0</v>
          </cell>
          <cell r="E396">
            <v>241052</v>
          </cell>
          <cell r="F396">
            <v>0</v>
          </cell>
        </row>
        <row r="397">
          <cell r="B397">
            <v>216119</v>
          </cell>
          <cell r="C397">
            <v>0</v>
          </cell>
          <cell r="E397">
            <v>241053</v>
          </cell>
          <cell r="F397">
            <v>0</v>
          </cell>
        </row>
        <row r="398">
          <cell r="B398">
            <v>216200</v>
          </cell>
          <cell r="C398">
            <v>0</v>
          </cell>
          <cell r="E398">
            <v>241022</v>
          </cell>
          <cell r="F398">
            <v>408000000</v>
          </cell>
        </row>
        <row r="399">
          <cell r="B399">
            <v>216201</v>
          </cell>
          <cell r="C399">
            <v>0</v>
          </cell>
          <cell r="E399">
            <v>241065</v>
          </cell>
          <cell r="F399">
            <v>408000000</v>
          </cell>
        </row>
        <row r="400">
          <cell r="B400">
            <v>216211</v>
          </cell>
          <cell r="C400">
            <v>0</v>
          </cell>
          <cell r="E400">
            <v>241066</v>
          </cell>
          <cell r="F400">
            <v>0</v>
          </cell>
        </row>
        <row r="401">
          <cell r="B401">
            <v>216300</v>
          </cell>
          <cell r="C401">
            <v>0</v>
          </cell>
          <cell r="E401">
            <v>241023</v>
          </cell>
          <cell r="F401">
            <v>0</v>
          </cell>
        </row>
        <row r="402">
          <cell r="B402">
            <v>216500</v>
          </cell>
          <cell r="C402">
            <v>0</v>
          </cell>
          <cell r="E402">
            <v>241026</v>
          </cell>
          <cell r="F402">
            <v>0</v>
          </cell>
        </row>
        <row r="403">
          <cell r="B403">
            <v>217000</v>
          </cell>
          <cell r="C403">
            <v>0</v>
          </cell>
          <cell r="E403">
            <v>241027</v>
          </cell>
          <cell r="F403">
            <v>0</v>
          </cell>
        </row>
        <row r="404">
          <cell r="B404">
            <v>217100</v>
          </cell>
          <cell r="C404">
            <v>0</v>
          </cell>
          <cell r="E404">
            <v>241028</v>
          </cell>
          <cell r="F404">
            <v>0</v>
          </cell>
        </row>
        <row r="405">
          <cell r="B405">
            <v>217200</v>
          </cell>
          <cell r="C405">
            <v>0</v>
          </cell>
          <cell r="E405">
            <v>241029</v>
          </cell>
          <cell r="F405">
            <v>0</v>
          </cell>
        </row>
        <row r="406">
          <cell r="B406">
            <v>217201</v>
          </cell>
          <cell r="C406">
            <v>0</v>
          </cell>
          <cell r="E406">
            <v>241030</v>
          </cell>
          <cell r="F406">
            <v>0</v>
          </cell>
        </row>
        <row r="407">
          <cell r="B407">
            <v>217202</v>
          </cell>
          <cell r="C407">
            <v>0</v>
          </cell>
          <cell r="E407">
            <v>241035</v>
          </cell>
          <cell r="F407">
            <v>0</v>
          </cell>
        </row>
        <row r="408">
          <cell r="B408">
            <v>217203</v>
          </cell>
          <cell r="C408">
            <v>0</v>
          </cell>
          <cell r="E408">
            <v>241058</v>
          </cell>
          <cell r="F408">
            <v>0</v>
          </cell>
        </row>
        <row r="409">
          <cell r="B409">
            <v>217204</v>
          </cell>
          <cell r="C409">
            <v>0</v>
          </cell>
          <cell r="E409">
            <v>241031</v>
          </cell>
          <cell r="F409">
            <v>0</v>
          </cell>
        </row>
        <row r="410">
          <cell r="B410">
            <v>217205</v>
          </cell>
          <cell r="C410">
            <v>0</v>
          </cell>
          <cell r="E410">
            <v>241032</v>
          </cell>
          <cell r="F410">
            <v>0</v>
          </cell>
        </row>
        <row r="411">
          <cell r="B411">
            <v>217221</v>
          </cell>
          <cell r="C411">
            <v>0</v>
          </cell>
          <cell r="E411">
            <v>241033</v>
          </cell>
          <cell r="F411">
            <v>0</v>
          </cell>
        </row>
        <row r="412">
          <cell r="B412">
            <v>217222</v>
          </cell>
          <cell r="C412">
            <v>0</v>
          </cell>
          <cell r="E412">
            <v>241034</v>
          </cell>
          <cell r="F412">
            <v>0</v>
          </cell>
        </row>
        <row r="413">
          <cell r="B413">
            <v>217223</v>
          </cell>
          <cell r="C413">
            <v>0</v>
          </cell>
          <cell r="E413">
            <v>241036</v>
          </cell>
          <cell r="F413">
            <v>0</v>
          </cell>
        </row>
        <row r="414">
          <cell r="B414">
            <v>217224</v>
          </cell>
          <cell r="C414">
            <v>0</v>
          </cell>
          <cell r="E414">
            <v>241037</v>
          </cell>
          <cell r="F414">
            <v>0</v>
          </cell>
        </row>
        <row r="415">
          <cell r="B415">
            <v>217225</v>
          </cell>
          <cell r="C415">
            <v>0</v>
          </cell>
          <cell r="E415">
            <v>241038</v>
          </cell>
          <cell r="F415">
            <v>0</v>
          </cell>
        </row>
        <row r="416">
          <cell r="B416">
            <v>217226</v>
          </cell>
          <cell r="C416">
            <v>0</v>
          </cell>
          <cell r="E416">
            <v>241039</v>
          </cell>
          <cell r="F416">
            <v>0</v>
          </cell>
        </row>
        <row r="417">
          <cell r="B417">
            <v>217300</v>
          </cell>
          <cell r="C417">
            <v>0</v>
          </cell>
          <cell r="E417">
            <v>241041</v>
          </cell>
          <cell r="F417">
            <v>0</v>
          </cell>
        </row>
        <row r="418">
          <cell r="B418">
            <v>217301</v>
          </cell>
          <cell r="C418">
            <v>0</v>
          </cell>
          <cell r="E418">
            <v>241042</v>
          </cell>
          <cell r="F418">
            <v>0</v>
          </cell>
        </row>
        <row r="419">
          <cell r="B419">
            <v>217302</v>
          </cell>
          <cell r="C419">
            <v>0</v>
          </cell>
          <cell r="E419">
            <v>241043</v>
          </cell>
          <cell r="F419">
            <v>0</v>
          </cell>
        </row>
        <row r="420">
          <cell r="B420">
            <v>217303</v>
          </cell>
          <cell r="C420">
            <v>0</v>
          </cell>
          <cell r="E420">
            <v>241044</v>
          </cell>
          <cell r="F420">
            <v>0</v>
          </cell>
        </row>
        <row r="421">
          <cell r="B421">
            <v>217304</v>
          </cell>
          <cell r="C421">
            <v>0</v>
          </cell>
          <cell r="E421">
            <v>241046</v>
          </cell>
          <cell r="F421">
            <v>0</v>
          </cell>
        </row>
        <row r="422">
          <cell r="B422">
            <v>217305</v>
          </cell>
          <cell r="C422">
            <v>0</v>
          </cell>
          <cell r="E422">
            <v>241047</v>
          </cell>
          <cell r="F422">
            <v>0</v>
          </cell>
        </row>
        <row r="423">
          <cell r="B423">
            <v>217306</v>
          </cell>
          <cell r="C423">
            <v>0</v>
          </cell>
          <cell r="E423">
            <v>241048</v>
          </cell>
          <cell r="F423">
            <v>0</v>
          </cell>
        </row>
        <row r="424">
          <cell r="B424">
            <v>217307</v>
          </cell>
          <cell r="C424">
            <v>0</v>
          </cell>
          <cell r="E424">
            <v>241049</v>
          </cell>
          <cell r="F424">
            <v>0</v>
          </cell>
        </row>
        <row r="425">
          <cell r="B425">
            <v>217308</v>
          </cell>
          <cell r="C425">
            <v>0</v>
          </cell>
          <cell r="E425">
            <v>241050</v>
          </cell>
          <cell r="F425">
            <v>0</v>
          </cell>
        </row>
        <row r="426">
          <cell r="B426">
            <v>217309</v>
          </cell>
          <cell r="C426">
            <v>0</v>
          </cell>
          <cell r="E426">
            <v>241055</v>
          </cell>
          <cell r="F426">
            <v>0</v>
          </cell>
        </row>
        <row r="427">
          <cell r="B427">
            <v>217310</v>
          </cell>
          <cell r="C427">
            <v>0</v>
          </cell>
          <cell r="E427">
            <v>241056</v>
          </cell>
          <cell r="F427">
            <v>0</v>
          </cell>
        </row>
        <row r="428">
          <cell r="B428">
            <v>217311</v>
          </cell>
          <cell r="C428">
            <v>0</v>
          </cell>
          <cell r="E428">
            <v>241061</v>
          </cell>
          <cell r="F428">
            <v>0</v>
          </cell>
        </row>
        <row r="429">
          <cell r="B429">
            <v>217312</v>
          </cell>
          <cell r="C429">
            <v>0</v>
          </cell>
          <cell r="E429">
            <v>241067</v>
          </cell>
          <cell r="F429">
            <v>0</v>
          </cell>
        </row>
        <row r="430">
          <cell r="B430">
            <v>217313</v>
          </cell>
          <cell r="C430">
            <v>0</v>
          </cell>
          <cell r="E430">
            <v>241070</v>
          </cell>
          <cell r="F430">
            <v>0</v>
          </cell>
        </row>
        <row r="431">
          <cell r="B431">
            <v>217314</v>
          </cell>
          <cell r="C431">
            <v>0</v>
          </cell>
          <cell r="E431">
            <v>241071</v>
          </cell>
          <cell r="F431">
            <v>0</v>
          </cell>
        </row>
        <row r="432">
          <cell r="B432">
            <v>217315</v>
          </cell>
          <cell r="C432">
            <v>0</v>
          </cell>
          <cell r="E432">
            <v>241072</v>
          </cell>
          <cell r="F432">
            <v>0</v>
          </cell>
        </row>
        <row r="433">
          <cell r="B433">
            <v>217316</v>
          </cell>
          <cell r="C433">
            <v>0</v>
          </cell>
          <cell r="E433">
            <v>241073</v>
          </cell>
          <cell r="F433">
            <v>0</v>
          </cell>
        </row>
        <row r="434">
          <cell r="B434">
            <v>217317</v>
          </cell>
          <cell r="C434">
            <v>0</v>
          </cell>
          <cell r="E434">
            <v>241074</v>
          </cell>
          <cell r="F434">
            <v>0</v>
          </cell>
        </row>
        <row r="435">
          <cell r="B435">
            <v>217318</v>
          </cell>
          <cell r="C435">
            <v>0</v>
          </cell>
          <cell r="E435">
            <v>241075</v>
          </cell>
          <cell r="F435">
            <v>0</v>
          </cell>
        </row>
        <row r="436">
          <cell r="B436">
            <v>217319</v>
          </cell>
          <cell r="C436">
            <v>0</v>
          </cell>
          <cell r="E436">
            <v>241076</v>
          </cell>
          <cell r="F436">
            <v>0</v>
          </cell>
        </row>
        <row r="437">
          <cell r="B437">
            <v>217320</v>
          </cell>
          <cell r="C437">
            <v>0</v>
          </cell>
          <cell r="E437">
            <v>241077</v>
          </cell>
          <cell r="F437">
            <v>0</v>
          </cell>
        </row>
        <row r="438">
          <cell r="B438">
            <v>217321</v>
          </cell>
          <cell r="C438">
            <v>0</v>
          </cell>
          <cell r="E438">
            <v>241078</v>
          </cell>
          <cell r="F438">
            <v>0</v>
          </cell>
        </row>
        <row r="439">
          <cell r="B439">
            <v>217322</v>
          </cell>
          <cell r="C439">
            <v>0</v>
          </cell>
          <cell r="E439">
            <v>241080</v>
          </cell>
          <cell r="F439">
            <v>0</v>
          </cell>
        </row>
        <row r="440">
          <cell r="B440">
            <v>217323</v>
          </cell>
          <cell r="C440">
            <v>0</v>
          </cell>
          <cell r="E440">
            <v>241081</v>
          </cell>
          <cell r="F440">
            <v>0</v>
          </cell>
        </row>
        <row r="441">
          <cell r="B441">
            <v>217324</v>
          </cell>
          <cell r="C441">
            <v>0</v>
          </cell>
          <cell r="E441">
            <v>241082</v>
          </cell>
          <cell r="F441">
            <v>0</v>
          </cell>
        </row>
        <row r="442">
          <cell r="B442">
            <v>217325</v>
          </cell>
          <cell r="C442">
            <v>0</v>
          </cell>
          <cell r="E442">
            <v>241083</v>
          </cell>
          <cell r="F442">
            <v>0</v>
          </cell>
        </row>
        <row r="443">
          <cell r="B443">
            <v>217326</v>
          </cell>
          <cell r="C443">
            <v>0</v>
          </cell>
          <cell r="E443">
            <v>241084</v>
          </cell>
          <cell r="F443">
            <v>0</v>
          </cell>
        </row>
        <row r="444">
          <cell r="B444">
            <v>217327</v>
          </cell>
          <cell r="C444">
            <v>0</v>
          </cell>
          <cell r="E444">
            <v>241085</v>
          </cell>
          <cell r="F444">
            <v>0</v>
          </cell>
        </row>
        <row r="445">
          <cell r="B445">
            <v>217351</v>
          </cell>
          <cell r="C445">
            <v>0</v>
          </cell>
          <cell r="E445">
            <v>241086</v>
          </cell>
          <cell r="F445">
            <v>0</v>
          </cell>
        </row>
        <row r="446">
          <cell r="B446">
            <v>217700</v>
          </cell>
          <cell r="C446">
            <v>0</v>
          </cell>
          <cell r="E446">
            <v>241087</v>
          </cell>
          <cell r="F446">
            <v>0</v>
          </cell>
        </row>
        <row r="447">
          <cell r="B447">
            <v>217800</v>
          </cell>
          <cell r="C447">
            <v>0</v>
          </cell>
          <cell r="E447">
            <v>241100</v>
          </cell>
          <cell r="F447">
            <v>0</v>
          </cell>
        </row>
        <row r="448">
          <cell r="B448">
            <v>218000</v>
          </cell>
          <cell r="C448">
            <v>0</v>
          </cell>
          <cell r="E448">
            <v>241101</v>
          </cell>
          <cell r="F448">
            <v>0</v>
          </cell>
        </row>
        <row r="449">
          <cell r="B449">
            <v>218100</v>
          </cell>
          <cell r="C449">
            <v>0</v>
          </cell>
          <cell r="E449">
            <v>241102</v>
          </cell>
          <cell r="F449">
            <v>0</v>
          </cell>
        </row>
        <row r="450">
          <cell r="B450">
            <v>218101</v>
          </cell>
          <cell r="C450">
            <v>0</v>
          </cell>
          <cell r="E450">
            <v>241110</v>
          </cell>
          <cell r="F450">
            <v>0</v>
          </cell>
        </row>
        <row r="451">
          <cell r="B451">
            <v>218112</v>
          </cell>
          <cell r="C451">
            <v>0</v>
          </cell>
          <cell r="E451">
            <v>241121</v>
          </cell>
          <cell r="F451">
            <v>0</v>
          </cell>
        </row>
        <row r="452">
          <cell r="B452">
            <v>218113</v>
          </cell>
          <cell r="C452">
            <v>0</v>
          </cell>
          <cell r="E452">
            <v>241200</v>
          </cell>
          <cell r="F452">
            <v>104000000</v>
          </cell>
        </row>
        <row r="453">
          <cell r="B453">
            <v>218114</v>
          </cell>
          <cell r="C453">
            <v>0</v>
          </cell>
          <cell r="E453">
            <v>241300</v>
          </cell>
          <cell r="F453">
            <v>0</v>
          </cell>
        </row>
        <row r="454">
          <cell r="B454">
            <v>218115</v>
          </cell>
          <cell r="C454">
            <v>0</v>
          </cell>
          <cell r="E454">
            <v>241301</v>
          </cell>
          <cell r="F454">
            <v>0</v>
          </cell>
        </row>
        <row r="455">
          <cell r="B455">
            <v>218116</v>
          </cell>
          <cell r="C455">
            <v>0</v>
          </cell>
          <cell r="E455">
            <v>241302</v>
          </cell>
          <cell r="F455">
            <v>0</v>
          </cell>
        </row>
        <row r="456">
          <cell r="B456">
            <v>218102</v>
          </cell>
          <cell r="C456">
            <v>0</v>
          </cell>
          <cell r="E456">
            <v>241303</v>
          </cell>
          <cell r="F456">
            <v>0</v>
          </cell>
        </row>
        <row r="457">
          <cell r="B457">
            <v>218103</v>
          </cell>
          <cell r="C457">
            <v>0</v>
          </cell>
          <cell r="E457">
            <v>241310</v>
          </cell>
          <cell r="F457">
            <v>0</v>
          </cell>
        </row>
        <row r="458">
          <cell r="B458">
            <v>218104</v>
          </cell>
          <cell r="C458">
            <v>0</v>
          </cell>
          <cell r="E458">
            <v>241311</v>
          </cell>
          <cell r="F458">
            <v>0</v>
          </cell>
        </row>
        <row r="459">
          <cell r="B459">
            <v>218105</v>
          </cell>
          <cell r="C459">
            <v>0</v>
          </cell>
          <cell r="E459">
            <v>241400</v>
          </cell>
          <cell r="F459">
            <v>0</v>
          </cell>
        </row>
        <row r="460">
          <cell r="B460">
            <v>218106</v>
          </cell>
          <cell r="C460">
            <v>0</v>
          </cell>
          <cell r="E460">
            <v>241500</v>
          </cell>
          <cell r="F460">
            <v>0</v>
          </cell>
        </row>
        <row r="461">
          <cell r="B461">
            <v>218107</v>
          </cell>
          <cell r="C461">
            <v>0</v>
          </cell>
          <cell r="E461">
            <v>241501</v>
          </cell>
          <cell r="F461">
            <v>0</v>
          </cell>
        </row>
        <row r="462">
          <cell r="B462">
            <v>218108</v>
          </cell>
          <cell r="C462">
            <v>0</v>
          </cell>
          <cell r="E462">
            <v>241502</v>
          </cell>
          <cell r="F462">
            <v>0</v>
          </cell>
        </row>
        <row r="463">
          <cell r="B463">
            <v>218111</v>
          </cell>
          <cell r="C463">
            <v>0</v>
          </cell>
          <cell r="E463">
            <v>241503</v>
          </cell>
          <cell r="F463">
            <v>0</v>
          </cell>
        </row>
        <row r="464">
          <cell r="B464">
            <v>218200</v>
          </cell>
          <cell r="C464">
            <v>0</v>
          </cell>
          <cell r="E464">
            <v>241521</v>
          </cell>
          <cell r="F464">
            <v>0</v>
          </cell>
        </row>
        <row r="465">
          <cell r="B465">
            <v>218500</v>
          </cell>
          <cell r="C465">
            <v>0</v>
          </cell>
          <cell r="E465">
            <v>241600</v>
          </cell>
          <cell r="F465">
            <v>0</v>
          </cell>
        </row>
        <row r="466">
          <cell r="B466">
            <v>218600</v>
          </cell>
          <cell r="C466">
            <v>0</v>
          </cell>
          <cell r="E466">
            <v>241700</v>
          </cell>
          <cell r="F466">
            <v>0</v>
          </cell>
        </row>
        <row r="467">
          <cell r="B467">
            <v>218601</v>
          </cell>
          <cell r="C467">
            <v>0</v>
          </cell>
          <cell r="E467">
            <v>241701</v>
          </cell>
          <cell r="F467">
            <v>0</v>
          </cell>
        </row>
        <row r="468">
          <cell r="B468">
            <v>218602</v>
          </cell>
          <cell r="C468">
            <v>0</v>
          </cell>
          <cell r="E468">
            <v>241702</v>
          </cell>
          <cell r="F468">
            <v>0</v>
          </cell>
        </row>
        <row r="469">
          <cell r="B469">
            <v>218603</v>
          </cell>
          <cell r="C469">
            <v>0</v>
          </cell>
          <cell r="E469">
            <v>241703</v>
          </cell>
          <cell r="F469">
            <v>0</v>
          </cell>
        </row>
        <row r="470">
          <cell r="B470">
            <v>218604</v>
          </cell>
          <cell r="C470">
            <v>0</v>
          </cell>
          <cell r="E470">
            <v>241704</v>
          </cell>
          <cell r="F470">
            <v>0</v>
          </cell>
        </row>
        <row r="471">
          <cell r="B471">
            <v>218605</v>
          </cell>
          <cell r="C471">
            <v>0</v>
          </cell>
          <cell r="E471">
            <v>241705</v>
          </cell>
          <cell r="F471">
            <v>0</v>
          </cell>
        </row>
        <row r="472">
          <cell r="B472">
            <v>218606</v>
          </cell>
          <cell r="C472">
            <v>0</v>
          </cell>
          <cell r="E472">
            <v>241706</v>
          </cell>
          <cell r="F472">
            <v>0</v>
          </cell>
        </row>
        <row r="473">
          <cell r="B473">
            <v>219000</v>
          </cell>
          <cell r="C473">
            <v>0</v>
          </cell>
          <cell r="E473">
            <v>241800</v>
          </cell>
          <cell r="F473">
            <v>1909853699</v>
          </cell>
        </row>
        <row r="474">
          <cell r="B474">
            <v>219100</v>
          </cell>
          <cell r="C474">
            <v>0</v>
          </cell>
          <cell r="E474">
            <v>241801</v>
          </cell>
          <cell r="F474">
            <v>23943359</v>
          </cell>
        </row>
        <row r="475">
          <cell r="B475">
            <v>219101</v>
          </cell>
          <cell r="C475">
            <v>0</v>
          </cell>
          <cell r="E475">
            <v>241802</v>
          </cell>
          <cell r="F475">
            <v>1885910340</v>
          </cell>
        </row>
        <row r="476">
          <cell r="B476">
            <v>219102</v>
          </cell>
          <cell r="C476">
            <v>0</v>
          </cell>
          <cell r="E476">
            <v>241900</v>
          </cell>
          <cell r="F476">
            <v>0</v>
          </cell>
        </row>
        <row r="477">
          <cell r="B477">
            <v>220000</v>
          </cell>
          <cell r="C477">
            <v>44906111062</v>
          </cell>
          <cell r="E477">
            <v>242100</v>
          </cell>
          <cell r="F477">
            <v>151642774</v>
          </cell>
        </row>
        <row r="478">
          <cell r="B478">
            <v>220100</v>
          </cell>
          <cell r="C478">
            <v>8568470000</v>
          </cell>
          <cell r="E478">
            <v>242101</v>
          </cell>
          <cell r="F478">
            <v>0</v>
          </cell>
        </row>
        <row r="479">
          <cell r="B479">
            <v>220200</v>
          </cell>
          <cell r="C479">
            <v>0</v>
          </cell>
          <cell r="E479">
            <v>242102</v>
          </cell>
          <cell r="F479">
            <v>151642774</v>
          </cell>
        </row>
        <row r="480">
          <cell r="B480">
            <v>220300</v>
          </cell>
          <cell r="C480">
            <v>0</v>
          </cell>
          <cell r="E480">
            <v>242103</v>
          </cell>
          <cell r="F480">
            <v>0</v>
          </cell>
        </row>
        <row r="481">
          <cell r="B481">
            <v>220301</v>
          </cell>
          <cell r="C481">
            <v>0</v>
          </cell>
          <cell r="E481">
            <v>242104</v>
          </cell>
          <cell r="F481">
            <v>0</v>
          </cell>
        </row>
        <row r="482">
          <cell r="B482">
            <v>220302</v>
          </cell>
          <cell r="C482">
            <v>0</v>
          </cell>
          <cell r="E482">
            <v>242121</v>
          </cell>
          <cell r="F482">
            <v>0</v>
          </cell>
        </row>
        <row r="483">
          <cell r="B483">
            <v>220320</v>
          </cell>
          <cell r="C483">
            <v>0</v>
          </cell>
          <cell r="E483">
            <v>242200</v>
          </cell>
          <cell r="F483">
            <v>0</v>
          </cell>
        </row>
        <row r="484">
          <cell r="B484">
            <v>220400</v>
          </cell>
          <cell r="C484">
            <v>7664470000</v>
          </cell>
          <cell r="E484">
            <v>242201</v>
          </cell>
          <cell r="F484">
            <v>0</v>
          </cell>
        </row>
        <row r="485">
          <cell r="B485">
            <v>220401</v>
          </cell>
          <cell r="C485">
            <v>5495510000</v>
          </cell>
          <cell r="E485">
            <v>242209</v>
          </cell>
          <cell r="F485">
            <v>0</v>
          </cell>
        </row>
        <row r="486">
          <cell r="B486">
            <v>220405</v>
          </cell>
          <cell r="C486">
            <v>5247570000</v>
          </cell>
          <cell r="E486">
            <v>242300</v>
          </cell>
          <cell r="F486">
            <v>0</v>
          </cell>
        </row>
        <row r="487">
          <cell r="B487">
            <v>220406</v>
          </cell>
          <cell r="C487">
            <v>247940000</v>
          </cell>
          <cell r="E487">
            <v>242301</v>
          </cell>
          <cell r="F487">
            <v>0</v>
          </cell>
        </row>
        <row r="488">
          <cell r="B488">
            <v>220402</v>
          </cell>
          <cell r="C488">
            <v>0</v>
          </cell>
          <cell r="E488">
            <v>242302</v>
          </cell>
          <cell r="F488">
            <v>0</v>
          </cell>
        </row>
        <row r="489">
          <cell r="B489">
            <v>220403</v>
          </cell>
          <cell r="C489">
            <v>2168960000</v>
          </cell>
          <cell r="E489">
            <v>244000</v>
          </cell>
          <cell r="F489">
            <v>10789620873</v>
          </cell>
        </row>
        <row r="490">
          <cell r="B490">
            <v>220404</v>
          </cell>
          <cell r="C490">
            <v>0</v>
          </cell>
          <cell r="E490">
            <v>244100</v>
          </cell>
          <cell r="F490">
            <v>189247497</v>
          </cell>
        </row>
        <row r="491">
          <cell r="B491">
            <v>220500</v>
          </cell>
          <cell r="C491">
            <v>0</v>
          </cell>
          <cell r="E491">
            <v>244101</v>
          </cell>
          <cell r="F491">
            <v>134594398</v>
          </cell>
        </row>
        <row r="492">
          <cell r="B492">
            <v>220600</v>
          </cell>
          <cell r="C492">
            <v>0</v>
          </cell>
          <cell r="E492">
            <v>244102</v>
          </cell>
          <cell r="F492">
            <v>0</v>
          </cell>
        </row>
        <row r="493">
          <cell r="B493">
            <v>220601</v>
          </cell>
          <cell r="C493">
            <v>0</v>
          </cell>
          <cell r="E493">
            <v>244121</v>
          </cell>
          <cell r="F493">
            <v>54653099</v>
          </cell>
        </row>
        <row r="494">
          <cell r="B494">
            <v>220602</v>
          </cell>
          <cell r="C494">
            <v>0</v>
          </cell>
          <cell r="E494">
            <v>244200</v>
          </cell>
          <cell r="F494">
            <v>9028449666</v>
          </cell>
        </row>
        <row r="495">
          <cell r="B495">
            <v>220611</v>
          </cell>
          <cell r="C495">
            <v>0</v>
          </cell>
          <cell r="E495">
            <v>244201</v>
          </cell>
          <cell r="F495">
            <v>3209403367</v>
          </cell>
        </row>
        <row r="496">
          <cell r="B496">
            <v>220700</v>
          </cell>
          <cell r="C496">
            <v>0</v>
          </cell>
          <cell r="E496">
            <v>244202</v>
          </cell>
          <cell r="F496">
            <v>457436630</v>
          </cell>
        </row>
        <row r="497">
          <cell r="B497">
            <v>220701</v>
          </cell>
          <cell r="C497">
            <v>0</v>
          </cell>
          <cell r="E497">
            <v>244203</v>
          </cell>
          <cell r="F497">
            <v>5361609669</v>
          </cell>
        </row>
        <row r="498">
          <cell r="B498">
            <v>220702</v>
          </cell>
          <cell r="C498">
            <v>0</v>
          </cell>
          <cell r="E498">
            <v>244204</v>
          </cell>
          <cell r="F498">
            <v>1282971451</v>
          </cell>
        </row>
        <row r="499">
          <cell r="B499">
            <v>220800</v>
          </cell>
          <cell r="C499">
            <v>0</v>
          </cell>
          <cell r="E499">
            <v>244205</v>
          </cell>
          <cell r="F499">
            <v>0</v>
          </cell>
        </row>
        <row r="500">
          <cell r="B500">
            <v>220801</v>
          </cell>
          <cell r="C500">
            <v>0</v>
          </cell>
          <cell r="E500">
            <v>244206</v>
          </cell>
          <cell r="F500">
            <v>1236334161</v>
          </cell>
        </row>
        <row r="501">
          <cell r="B501">
            <v>220802</v>
          </cell>
          <cell r="C501">
            <v>0</v>
          </cell>
          <cell r="E501">
            <v>244207</v>
          </cell>
          <cell r="F501">
            <v>2842304057</v>
          </cell>
        </row>
        <row r="502">
          <cell r="B502">
            <v>220803</v>
          </cell>
          <cell r="C502">
            <v>0</v>
          </cell>
          <cell r="E502">
            <v>244208</v>
          </cell>
          <cell r="F502">
            <v>0</v>
          </cell>
        </row>
        <row r="503">
          <cell r="B503">
            <v>220811</v>
          </cell>
          <cell r="C503">
            <v>0</v>
          </cell>
          <cell r="E503">
            <v>244221</v>
          </cell>
          <cell r="F503">
            <v>0</v>
          </cell>
        </row>
        <row r="504">
          <cell r="B504">
            <v>220900</v>
          </cell>
          <cell r="C504">
            <v>0</v>
          </cell>
          <cell r="E504">
            <v>244231</v>
          </cell>
          <cell r="F504">
            <v>0</v>
          </cell>
        </row>
        <row r="505">
          <cell r="B505">
            <v>220901</v>
          </cell>
          <cell r="C505">
            <v>0</v>
          </cell>
          <cell r="E505">
            <v>244400</v>
          </cell>
          <cell r="F505">
            <v>0</v>
          </cell>
        </row>
        <row r="506">
          <cell r="B506">
            <v>220910</v>
          </cell>
          <cell r="C506">
            <v>0</v>
          </cell>
          <cell r="E506">
            <v>244401</v>
          </cell>
          <cell r="F506">
            <v>0</v>
          </cell>
        </row>
        <row r="507">
          <cell r="B507">
            <v>221000</v>
          </cell>
          <cell r="C507">
            <v>0</v>
          </cell>
          <cell r="E507">
            <v>244402</v>
          </cell>
          <cell r="F507">
            <v>0</v>
          </cell>
        </row>
        <row r="508">
          <cell r="B508">
            <v>221100</v>
          </cell>
          <cell r="C508">
            <v>0</v>
          </cell>
          <cell r="E508">
            <v>244411</v>
          </cell>
          <cell r="F508">
            <v>0</v>
          </cell>
        </row>
        <row r="509">
          <cell r="B509">
            <v>221200</v>
          </cell>
          <cell r="C509">
            <v>904000000</v>
          </cell>
          <cell r="E509">
            <v>244500</v>
          </cell>
          <cell r="F509">
            <v>1571923710</v>
          </cell>
        </row>
        <row r="510">
          <cell r="B510">
            <v>221201</v>
          </cell>
          <cell r="C510">
            <v>0</v>
          </cell>
          <cell r="E510">
            <v>244501</v>
          </cell>
          <cell r="F510">
            <v>1485617652</v>
          </cell>
        </row>
        <row r="511">
          <cell r="B511">
            <v>221202</v>
          </cell>
          <cell r="C511">
            <v>0</v>
          </cell>
          <cell r="E511">
            <v>244502</v>
          </cell>
          <cell r="F511">
            <v>0</v>
          </cell>
        </row>
        <row r="512">
          <cell r="B512">
            <v>221203</v>
          </cell>
          <cell r="C512">
            <v>904000000</v>
          </cell>
          <cell r="E512">
            <v>244503</v>
          </cell>
          <cell r="F512">
            <v>1219367320</v>
          </cell>
        </row>
        <row r="513">
          <cell r="B513">
            <v>221211</v>
          </cell>
          <cell r="C513">
            <v>0</v>
          </cell>
          <cell r="E513">
            <v>244504</v>
          </cell>
          <cell r="F513">
            <v>266250315</v>
          </cell>
        </row>
        <row r="514">
          <cell r="B514">
            <v>221300</v>
          </cell>
          <cell r="C514">
            <v>0</v>
          </cell>
          <cell r="E514">
            <v>244507</v>
          </cell>
          <cell r="F514">
            <v>17</v>
          </cell>
        </row>
        <row r="515">
          <cell r="B515">
            <v>221400</v>
          </cell>
          <cell r="C515">
            <v>0</v>
          </cell>
          <cell r="E515">
            <v>244508</v>
          </cell>
          <cell r="F515">
            <v>86304942</v>
          </cell>
        </row>
        <row r="516">
          <cell r="B516">
            <v>222000</v>
          </cell>
          <cell r="C516">
            <v>36277277542</v>
          </cell>
          <cell r="E516">
            <v>244509</v>
          </cell>
          <cell r="F516">
            <v>0</v>
          </cell>
        </row>
        <row r="517">
          <cell r="B517">
            <v>222100</v>
          </cell>
          <cell r="C517">
            <v>11808566682</v>
          </cell>
          <cell r="E517">
            <v>244510</v>
          </cell>
          <cell r="F517">
            <v>71715228</v>
          </cell>
        </row>
        <row r="518">
          <cell r="B518">
            <v>222200</v>
          </cell>
          <cell r="C518">
            <v>15853692802</v>
          </cell>
          <cell r="E518">
            <v>244511</v>
          </cell>
          <cell r="F518">
            <v>14589021</v>
          </cell>
        </row>
        <row r="519">
          <cell r="B519">
            <v>222201</v>
          </cell>
          <cell r="C519">
            <v>15501435682</v>
          </cell>
          <cell r="E519">
            <v>244514</v>
          </cell>
          <cell r="F519">
            <v>693</v>
          </cell>
        </row>
        <row r="520">
          <cell r="B520">
            <v>222202</v>
          </cell>
          <cell r="C520">
            <v>352257120</v>
          </cell>
          <cell r="E520">
            <v>244515</v>
          </cell>
          <cell r="F520">
            <v>457</v>
          </cell>
        </row>
        <row r="521">
          <cell r="B521">
            <v>222300</v>
          </cell>
          <cell r="C521">
            <v>723071489</v>
          </cell>
          <cell r="E521">
            <v>244516</v>
          </cell>
          <cell r="F521">
            <v>0</v>
          </cell>
        </row>
        <row r="522">
          <cell r="B522">
            <v>222400</v>
          </cell>
          <cell r="C522">
            <v>6350726189</v>
          </cell>
          <cell r="E522">
            <v>244517</v>
          </cell>
          <cell r="F522">
            <v>0</v>
          </cell>
        </row>
        <row r="523">
          <cell r="B523">
            <v>222401</v>
          </cell>
          <cell r="C523">
            <v>1738705234</v>
          </cell>
          <cell r="E523">
            <v>244518</v>
          </cell>
          <cell r="F523">
            <v>457</v>
          </cell>
        </row>
        <row r="524">
          <cell r="B524">
            <v>222402</v>
          </cell>
          <cell r="C524">
            <v>0</v>
          </cell>
          <cell r="E524">
            <v>244521</v>
          </cell>
          <cell r="F524">
            <v>0</v>
          </cell>
        </row>
        <row r="525">
          <cell r="B525">
            <v>222403</v>
          </cell>
          <cell r="C525">
            <v>1416703050</v>
          </cell>
          <cell r="E525">
            <v>244531</v>
          </cell>
          <cell r="F525">
            <v>659</v>
          </cell>
        </row>
        <row r="526">
          <cell r="B526">
            <v>222404</v>
          </cell>
          <cell r="C526">
            <v>3195317905</v>
          </cell>
          <cell r="E526">
            <v>244532</v>
          </cell>
          <cell r="F526">
            <v>0</v>
          </cell>
        </row>
        <row r="527">
          <cell r="B527">
            <v>222405</v>
          </cell>
          <cell r="C527">
            <v>0</v>
          </cell>
          <cell r="E527">
            <v>244533</v>
          </cell>
          <cell r="F527">
            <v>0</v>
          </cell>
        </row>
        <row r="528">
          <cell r="B528">
            <v>222411</v>
          </cell>
          <cell r="C528">
            <v>0</v>
          </cell>
          <cell r="E528">
            <v>244534</v>
          </cell>
          <cell r="F528">
            <v>659</v>
          </cell>
        </row>
        <row r="529">
          <cell r="B529">
            <v>222500</v>
          </cell>
          <cell r="C529">
            <v>1541220380</v>
          </cell>
          <cell r="E529">
            <v>244537</v>
          </cell>
          <cell r="F529">
            <v>0</v>
          </cell>
        </row>
        <row r="530">
          <cell r="B530">
            <v>222501</v>
          </cell>
          <cell r="C530">
            <v>556473020</v>
          </cell>
          <cell r="E530">
            <v>244540</v>
          </cell>
          <cell r="F530">
            <v>0</v>
          </cell>
        </row>
        <row r="531">
          <cell r="B531">
            <v>222502</v>
          </cell>
          <cell r="C531">
            <v>696197360</v>
          </cell>
          <cell r="E531">
            <v>244541</v>
          </cell>
          <cell r="F531">
            <v>0</v>
          </cell>
        </row>
        <row r="532">
          <cell r="B532">
            <v>222503</v>
          </cell>
          <cell r="C532">
            <v>118550000</v>
          </cell>
          <cell r="E532">
            <v>244542</v>
          </cell>
          <cell r="F532">
            <v>0</v>
          </cell>
        </row>
        <row r="533">
          <cell r="B533">
            <v>222504</v>
          </cell>
          <cell r="C533">
            <v>170000000</v>
          </cell>
          <cell r="E533">
            <v>244560</v>
          </cell>
          <cell r="F533">
            <v>0</v>
          </cell>
        </row>
        <row r="534">
          <cell r="B534">
            <v>222900</v>
          </cell>
          <cell r="C534">
            <v>0</v>
          </cell>
          <cell r="E534">
            <v>244561</v>
          </cell>
          <cell r="F534">
            <v>0</v>
          </cell>
        </row>
        <row r="535">
          <cell r="B535">
            <v>223000</v>
          </cell>
          <cell r="C535">
            <v>1000</v>
          </cell>
          <cell r="E535">
            <v>244562</v>
          </cell>
          <cell r="F535">
            <v>0</v>
          </cell>
        </row>
        <row r="536">
          <cell r="B536">
            <v>223100</v>
          </cell>
          <cell r="C536">
            <v>0</v>
          </cell>
          <cell r="E536">
            <v>244563</v>
          </cell>
          <cell r="F536">
            <v>0</v>
          </cell>
        </row>
        <row r="537">
          <cell r="B537">
            <v>223200</v>
          </cell>
          <cell r="C537">
            <v>0</v>
          </cell>
          <cell r="E537">
            <v>244569</v>
          </cell>
          <cell r="F537">
            <v>0</v>
          </cell>
        </row>
        <row r="538">
          <cell r="B538">
            <v>223201</v>
          </cell>
          <cell r="C538">
            <v>0</v>
          </cell>
          <cell r="E538">
            <v>244600</v>
          </cell>
          <cell r="F538">
            <v>0</v>
          </cell>
        </row>
        <row r="539">
          <cell r="B539">
            <v>223211</v>
          </cell>
          <cell r="C539">
            <v>0</v>
          </cell>
          <cell r="E539">
            <v>244601</v>
          </cell>
          <cell r="F539">
            <v>0</v>
          </cell>
        </row>
        <row r="540">
          <cell r="B540">
            <v>223300</v>
          </cell>
          <cell r="C540">
            <v>0</v>
          </cell>
          <cell r="E540">
            <v>244602</v>
          </cell>
          <cell r="F540">
            <v>0</v>
          </cell>
        </row>
        <row r="541">
          <cell r="B541">
            <v>223301</v>
          </cell>
          <cell r="C541">
            <v>0</v>
          </cell>
          <cell r="E541">
            <v>244603</v>
          </cell>
          <cell r="F541">
            <v>0</v>
          </cell>
        </row>
        <row r="542">
          <cell r="B542">
            <v>223302</v>
          </cell>
          <cell r="C542">
            <v>0</v>
          </cell>
          <cell r="E542">
            <v>244604</v>
          </cell>
          <cell r="F542">
            <v>0</v>
          </cell>
        </row>
        <row r="543">
          <cell r="B543">
            <v>223400</v>
          </cell>
          <cell r="C543">
            <v>0</v>
          </cell>
          <cell r="E543">
            <v>244605</v>
          </cell>
          <cell r="F543">
            <v>0</v>
          </cell>
        </row>
        <row r="544">
          <cell r="B544">
            <v>223401</v>
          </cell>
          <cell r="C544">
            <v>0</v>
          </cell>
          <cell r="E544">
            <v>244611</v>
          </cell>
          <cell r="F544">
            <v>0</v>
          </cell>
        </row>
        <row r="545">
          <cell r="B545">
            <v>223402</v>
          </cell>
          <cell r="C545">
            <v>0</v>
          </cell>
          <cell r="E545">
            <v>244612</v>
          </cell>
          <cell r="F545">
            <v>0</v>
          </cell>
        </row>
        <row r="546">
          <cell r="B546">
            <v>223500</v>
          </cell>
          <cell r="C546">
            <v>0</v>
          </cell>
          <cell r="E546">
            <v>244613</v>
          </cell>
          <cell r="F546">
            <v>0</v>
          </cell>
        </row>
        <row r="547">
          <cell r="B547">
            <v>223800</v>
          </cell>
          <cell r="C547">
            <v>1000</v>
          </cell>
          <cell r="E547">
            <v>244615</v>
          </cell>
          <cell r="F547">
            <v>0</v>
          </cell>
        </row>
        <row r="548">
          <cell r="B548">
            <v>223801</v>
          </cell>
          <cell r="C548">
            <v>1000</v>
          </cell>
          <cell r="E548">
            <v>244621</v>
          </cell>
          <cell r="F548">
            <v>0</v>
          </cell>
        </row>
        <row r="549">
          <cell r="B549">
            <v>223802</v>
          </cell>
          <cell r="C549">
            <v>0</v>
          </cell>
          <cell r="E549">
            <v>244651</v>
          </cell>
          <cell r="F549">
            <v>0</v>
          </cell>
        </row>
        <row r="550">
          <cell r="B550">
            <v>223820</v>
          </cell>
          <cell r="C550">
            <v>0</v>
          </cell>
          <cell r="E550">
            <v>244700</v>
          </cell>
          <cell r="F550">
            <v>0</v>
          </cell>
        </row>
        <row r="551">
          <cell r="B551">
            <v>223861</v>
          </cell>
          <cell r="C551">
            <v>0</v>
          </cell>
          <cell r="E551">
            <v>244701</v>
          </cell>
          <cell r="F551">
            <v>0</v>
          </cell>
        </row>
        <row r="552">
          <cell r="B552">
            <v>223862</v>
          </cell>
          <cell r="C552">
            <v>0</v>
          </cell>
          <cell r="E552">
            <v>244702</v>
          </cell>
          <cell r="F552">
            <v>0</v>
          </cell>
        </row>
        <row r="553">
          <cell r="B553">
            <v>223863</v>
          </cell>
          <cell r="C553">
            <v>0</v>
          </cell>
          <cell r="E553">
            <v>244703</v>
          </cell>
          <cell r="F553">
            <v>0</v>
          </cell>
        </row>
        <row r="554">
          <cell r="B554">
            <v>223864</v>
          </cell>
          <cell r="C554">
            <v>0</v>
          </cell>
          <cell r="E554">
            <v>244704</v>
          </cell>
          <cell r="F554">
            <v>0</v>
          </cell>
        </row>
        <row r="555">
          <cell r="B555">
            <v>223865</v>
          </cell>
          <cell r="C555">
            <v>0</v>
          </cell>
          <cell r="E555">
            <v>244705</v>
          </cell>
          <cell r="F555">
            <v>0</v>
          </cell>
        </row>
        <row r="556">
          <cell r="B556">
            <v>223866</v>
          </cell>
          <cell r="C556">
            <v>0</v>
          </cell>
          <cell r="E556">
            <v>244706</v>
          </cell>
          <cell r="F556">
            <v>0</v>
          </cell>
        </row>
        <row r="557">
          <cell r="B557">
            <v>223900</v>
          </cell>
          <cell r="C557">
            <v>0</v>
          </cell>
          <cell r="E557">
            <v>244707</v>
          </cell>
          <cell r="F557">
            <v>0</v>
          </cell>
        </row>
        <row r="558">
          <cell r="B558">
            <v>223901</v>
          </cell>
          <cell r="C558">
            <v>0</v>
          </cell>
          <cell r="E558">
            <v>244708</v>
          </cell>
          <cell r="F558">
            <v>0</v>
          </cell>
        </row>
        <row r="559">
          <cell r="B559">
            <v>223902</v>
          </cell>
          <cell r="C559">
            <v>0</v>
          </cell>
          <cell r="E559">
            <v>244709</v>
          </cell>
          <cell r="F559">
            <v>0</v>
          </cell>
        </row>
        <row r="560">
          <cell r="B560">
            <v>223903</v>
          </cell>
          <cell r="C560">
            <v>0</v>
          </cell>
          <cell r="E560">
            <v>244710</v>
          </cell>
          <cell r="F560">
            <v>0</v>
          </cell>
        </row>
        <row r="561">
          <cell r="B561">
            <v>223904</v>
          </cell>
          <cell r="C561">
            <v>0</v>
          </cell>
          <cell r="E561">
            <v>244720</v>
          </cell>
          <cell r="F561">
            <v>0</v>
          </cell>
        </row>
        <row r="562">
          <cell r="B562">
            <v>223905</v>
          </cell>
          <cell r="C562">
            <v>0</v>
          </cell>
          <cell r="E562">
            <v>244730</v>
          </cell>
          <cell r="F562">
            <v>0</v>
          </cell>
        </row>
        <row r="563">
          <cell r="B563">
            <v>223906</v>
          </cell>
          <cell r="C563">
            <v>0</v>
          </cell>
          <cell r="E563">
            <v>244740</v>
          </cell>
          <cell r="F563">
            <v>0</v>
          </cell>
        </row>
        <row r="564">
          <cell r="B564">
            <v>223907</v>
          </cell>
          <cell r="C564">
            <v>0</v>
          </cell>
          <cell r="E564">
            <v>244750</v>
          </cell>
          <cell r="F564">
            <v>0</v>
          </cell>
        </row>
        <row r="565">
          <cell r="B565">
            <v>226000</v>
          </cell>
          <cell r="C565">
            <v>60362520</v>
          </cell>
          <cell r="E565">
            <v>244760</v>
          </cell>
          <cell r="F565">
            <v>0</v>
          </cell>
        </row>
        <row r="566">
          <cell r="B566">
            <v>226100</v>
          </cell>
          <cell r="C566">
            <v>0</v>
          </cell>
          <cell r="E566">
            <v>244780</v>
          </cell>
          <cell r="F566">
            <v>0</v>
          </cell>
        </row>
        <row r="567">
          <cell r="B567">
            <v>226200</v>
          </cell>
          <cell r="C567">
            <v>0</v>
          </cell>
          <cell r="E567">
            <v>244800</v>
          </cell>
          <cell r="F567">
            <v>0</v>
          </cell>
        </row>
        <row r="568">
          <cell r="B568">
            <v>226201</v>
          </cell>
          <cell r="C568">
            <v>0</v>
          </cell>
          <cell r="E568">
            <v>244811</v>
          </cell>
          <cell r="F568">
            <v>0</v>
          </cell>
        </row>
        <row r="569">
          <cell r="B569">
            <v>226202</v>
          </cell>
          <cell r="C569">
            <v>0</v>
          </cell>
          <cell r="E569">
            <v>244821</v>
          </cell>
          <cell r="F569">
            <v>0</v>
          </cell>
        </row>
        <row r="570">
          <cell r="B570">
            <v>226300</v>
          </cell>
          <cell r="C570">
            <v>54510300</v>
          </cell>
          <cell r="E570">
            <v>244831</v>
          </cell>
          <cell r="F570">
            <v>0</v>
          </cell>
        </row>
        <row r="571">
          <cell r="B571">
            <v>226301</v>
          </cell>
          <cell r="C571">
            <v>1690300</v>
          </cell>
          <cell r="E571">
            <v>244900</v>
          </cell>
          <cell r="F571">
            <v>0</v>
          </cell>
        </row>
        <row r="572">
          <cell r="B572">
            <v>226302</v>
          </cell>
          <cell r="C572">
            <v>52820000</v>
          </cell>
          <cell r="E572">
            <v>245000</v>
          </cell>
          <cell r="F572">
            <v>12220</v>
          </cell>
        </row>
        <row r="573">
          <cell r="B573">
            <v>226303</v>
          </cell>
          <cell r="C573">
            <v>0</v>
          </cell>
          <cell r="E573">
            <v>245100</v>
          </cell>
          <cell r="F573">
            <v>0</v>
          </cell>
        </row>
        <row r="574">
          <cell r="B574">
            <v>226311</v>
          </cell>
          <cell r="C574">
            <v>0</v>
          </cell>
          <cell r="E574">
            <v>245200</v>
          </cell>
          <cell r="F574">
            <v>0</v>
          </cell>
        </row>
        <row r="575">
          <cell r="B575">
            <v>226400</v>
          </cell>
          <cell r="C575">
            <v>0</v>
          </cell>
          <cell r="E575">
            <v>245201</v>
          </cell>
          <cell r="F575">
            <v>0</v>
          </cell>
        </row>
        <row r="576">
          <cell r="B576">
            <v>226500</v>
          </cell>
          <cell r="C576">
            <v>5852220</v>
          </cell>
          <cell r="E576">
            <v>245202</v>
          </cell>
          <cell r="F576">
            <v>0</v>
          </cell>
        </row>
        <row r="577">
          <cell r="B577">
            <v>226501</v>
          </cell>
          <cell r="C577">
            <v>0</v>
          </cell>
          <cell r="E577">
            <v>245203</v>
          </cell>
          <cell r="F577">
            <v>0</v>
          </cell>
        </row>
        <row r="578">
          <cell r="B578">
            <v>226502</v>
          </cell>
          <cell r="C578">
            <v>5852220</v>
          </cell>
          <cell r="E578">
            <v>245231</v>
          </cell>
          <cell r="F578">
            <v>0</v>
          </cell>
        </row>
        <row r="579">
          <cell r="B579">
            <v>226900</v>
          </cell>
          <cell r="C579">
            <v>0</v>
          </cell>
          <cell r="E579">
            <v>245300</v>
          </cell>
          <cell r="F579">
            <v>0</v>
          </cell>
        </row>
        <row r="580">
          <cell r="B580">
            <v>224000</v>
          </cell>
          <cell r="C580">
            <v>1388444148</v>
          </cell>
          <cell r="E580">
            <v>245400</v>
          </cell>
          <cell r="F580">
            <v>0</v>
          </cell>
        </row>
        <row r="581">
          <cell r="B581">
            <v>224100</v>
          </cell>
          <cell r="C581">
            <v>0</v>
          </cell>
          <cell r="E581">
            <v>245700</v>
          </cell>
          <cell r="F581">
            <v>12220</v>
          </cell>
        </row>
        <row r="582">
          <cell r="B582">
            <v>224200</v>
          </cell>
          <cell r="C582">
            <v>1383725685</v>
          </cell>
          <cell r="E582">
            <v>245500</v>
          </cell>
          <cell r="F582">
            <v>1828399067</v>
          </cell>
        </row>
        <row r="583">
          <cell r="B583">
            <v>224201</v>
          </cell>
          <cell r="C583">
            <v>0</v>
          </cell>
          <cell r="E583">
            <v>245600</v>
          </cell>
          <cell r="F583">
            <v>1828399067</v>
          </cell>
        </row>
        <row r="584">
          <cell r="B584">
            <v>224202</v>
          </cell>
          <cell r="C584">
            <v>0</v>
          </cell>
          <cell r="E584">
            <v>245601</v>
          </cell>
          <cell r="F584">
            <v>10255817722</v>
          </cell>
        </row>
        <row r="585">
          <cell r="B585">
            <v>224203</v>
          </cell>
          <cell r="C585">
            <v>1383725685</v>
          </cell>
          <cell r="E585">
            <v>245631</v>
          </cell>
          <cell r="F585">
            <v>0</v>
          </cell>
        </row>
        <row r="586">
          <cell r="B586">
            <v>224300</v>
          </cell>
          <cell r="C586">
            <v>0</v>
          </cell>
          <cell r="E586">
            <v>246000</v>
          </cell>
          <cell r="F586">
            <v>12619013748</v>
          </cell>
        </row>
        <row r="587">
          <cell r="B587">
            <v>224301</v>
          </cell>
          <cell r="C587">
            <v>0</v>
          </cell>
          <cell r="E587">
            <v>246100</v>
          </cell>
          <cell r="F587">
            <v>11161725000</v>
          </cell>
        </row>
        <row r="588">
          <cell r="B588">
            <v>224302</v>
          </cell>
          <cell r="C588">
            <v>0</v>
          </cell>
          <cell r="E588">
            <v>246200</v>
          </cell>
          <cell r="F588">
            <v>586469748</v>
          </cell>
        </row>
        <row r="589">
          <cell r="B589">
            <v>224303</v>
          </cell>
          <cell r="C589">
            <v>0</v>
          </cell>
          <cell r="E589">
            <v>246300</v>
          </cell>
          <cell r="F589">
            <v>13419000</v>
          </cell>
        </row>
        <row r="590">
          <cell r="B590">
            <v>224304</v>
          </cell>
          <cell r="C590">
            <v>0</v>
          </cell>
          <cell r="E590">
            <v>246400</v>
          </cell>
          <cell r="F590">
            <v>857400000</v>
          </cell>
        </row>
        <row r="591">
          <cell r="B591">
            <v>224305</v>
          </cell>
          <cell r="C591">
            <v>0</v>
          </cell>
          <cell r="E591">
            <v>246500</v>
          </cell>
          <cell r="F591">
            <v>2995604219</v>
          </cell>
        </row>
        <row r="592">
          <cell r="B592">
            <v>224306</v>
          </cell>
          <cell r="C592">
            <v>0</v>
          </cell>
          <cell r="E592">
            <v>246600</v>
          </cell>
          <cell r="F592">
            <v>2995604219</v>
          </cell>
        </row>
        <row r="593">
          <cell r="B593">
            <v>224307</v>
          </cell>
          <cell r="C593">
            <v>0</v>
          </cell>
          <cell r="E593">
            <v>246601</v>
          </cell>
          <cell r="F593">
            <v>0</v>
          </cell>
        </row>
        <row r="594">
          <cell r="B594">
            <v>224308</v>
          </cell>
          <cell r="C594">
            <v>0</v>
          </cell>
          <cell r="E594">
            <v>246602</v>
          </cell>
          <cell r="F594">
            <v>2995604219</v>
          </cell>
        </row>
        <row r="595">
          <cell r="B595">
            <v>224309</v>
          </cell>
          <cell r="C595">
            <v>0</v>
          </cell>
          <cell r="E595">
            <v>246800</v>
          </cell>
          <cell r="F595">
            <v>0</v>
          </cell>
        </row>
        <row r="596">
          <cell r="B596">
            <v>224310</v>
          </cell>
          <cell r="C596">
            <v>0</v>
          </cell>
          <cell r="E596">
            <v>247000</v>
          </cell>
          <cell r="F596">
            <v>6721933674</v>
          </cell>
        </row>
        <row r="597">
          <cell r="B597">
            <v>224311</v>
          </cell>
          <cell r="C597">
            <v>0</v>
          </cell>
          <cell r="E597">
            <v>247100</v>
          </cell>
          <cell r="F597">
            <v>2011080725</v>
          </cell>
        </row>
        <row r="598">
          <cell r="B598">
            <v>224400</v>
          </cell>
          <cell r="C598">
            <v>0</v>
          </cell>
          <cell r="E598">
            <v>247101</v>
          </cell>
          <cell r="F598">
            <v>2011080725</v>
          </cell>
        </row>
        <row r="599">
          <cell r="B599">
            <v>224401</v>
          </cell>
          <cell r="C599">
            <v>0</v>
          </cell>
          <cell r="E599">
            <v>247102</v>
          </cell>
          <cell r="F599">
            <v>0</v>
          </cell>
        </row>
        <row r="600">
          <cell r="B600">
            <v>224411</v>
          </cell>
          <cell r="C600">
            <v>0</v>
          </cell>
          <cell r="E600">
            <v>247200</v>
          </cell>
          <cell r="F600">
            <v>3386300401</v>
          </cell>
        </row>
        <row r="601">
          <cell r="B601">
            <v>224500</v>
          </cell>
          <cell r="C601">
            <v>4718463</v>
          </cell>
          <cell r="E601">
            <v>247300</v>
          </cell>
          <cell r="F601">
            <v>3196152401</v>
          </cell>
        </row>
        <row r="602">
          <cell r="B602">
            <v>224700</v>
          </cell>
          <cell r="C602">
            <v>0</v>
          </cell>
          <cell r="E602">
            <v>247400</v>
          </cell>
          <cell r="F602">
            <v>40148000</v>
          </cell>
        </row>
        <row r="603">
          <cell r="B603">
            <v>224800</v>
          </cell>
          <cell r="C603">
            <v>5209742739</v>
          </cell>
          <cell r="E603">
            <v>249000</v>
          </cell>
          <cell r="F603">
            <v>150000000</v>
          </cell>
        </row>
        <row r="604">
          <cell r="B604">
            <v>224801</v>
          </cell>
          <cell r="C604">
            <v>461975825</v>
          </cell>
          <cell r="E604">
            <v>249100</v>
          </cell>
          <cell r="F604">
            <v>0</v>
          </cell>
        </row>
        <row r="605">
          <cell r="B605">
            <v>224802</v>
          </cell>
          <cell r="C605">
            <v>4747766914</v>
          </cell>
          <cell r="E605">
            <v>247500</v>
          </cell>
          <cell r="F605">
            <v>1324552548</v>
          </cell>
        </row>
        <row r="606">
          <cell r="B606">
            <v>225000</v>
          </cell>
          <cell r="C606">
            <v>0</v>
          </cell>
          <cell r="E606">
            <v>247600</v>
          </cell>
          <cell r="F606">
            <v>0</v>
          </cell>
        </row>
        <row r="607">
          <cell r="B607">
            <v>225100</v>
          </cell>
          <cell r="C607">
            <v>0</v>
          </cell>
          <cell r="E607">
            <v>247700</v>
          </cell>
          <cell r="F607">
            <v>0</v>
          </cell>
        </row>
        <row r="608">
          <cell r="B608">
            <v>225200</v>
          </cell>
          <cell r="C608">
            <v>0</v>
          </cell>
          <cell r="E608">
            <v>247701</v>
          </cell>
          <cell r="F608">
            <v>0</v>
          </cell>
        </row>
        <row r="609">
          <cell r="B609">
            <v>225201</v>
          </cell>
          <cell r="C609">
            <v>0</v>
          </cell>
          <cell r="E609">
            <v>247702</v>
          </cell>
          <cell r="F609">
            <v>0</v>
          </cell>
        </row>
        <row r="610">
          <cell r="B610">
            <v>225202</v>
          </cell>
          <cell r="C610">
            <v>0</v>
          </cell>
          <cell r="E610">
            <v>247703</v>
          </cell>
          <cell r="F610">
            <v>0</v>
          </cell>
        </row>
        <row r="611">
          <cell r="B611">
            <v>225203</v>
          </cell>
          <cell r="C611">
            <v>0</v>
          </cell>
          <cell r="E611">
            <v>247704</v>
          </cell>
          <cell r="F611">
            <v>0</v>
          </cell>
        </row>
        <row r="612">
          <cell r="B612">
            <v>225231</v>
          </cell>
          <cell r="C612">
            <v>0</v>
          </cell>
          <cell r="E612">
            <v>247705</v>
          </cell>
          <cell r="F612">
            <v>0</v>
          </cell>
        </row>
        <row r="613">
          <cell r="B613">
            <v>225300</v>
          </cell>
          <cell r="C613">
            <v>0</v>
          </cell>
          <cell r="E613">
            <v>247706</v>
          </cell>
          <cell r="F613">
            <v>0</v>
          </cell>
        </row>
        <row r="614">
          <cell r="B614">
            <v>225400</v>
          </cell>
          <cell r="C614">
            <v>0</v>
          </cell>
          <cell r="E614">
            <v>247707</v>
          </cell>
          <cell r="F614">
            <v>0</v>
          </cell>
        </row>
        <row r="615">
          <cell r="B615">
            <v>225700</v>
          </cell>
          <cell r="C615">
            <v>0</v>
          </cell>
          <cell r="E615">
            <v>247721</v>
          </cell>
          <cell r="F615">
            <v>0</v>
          </cell>
        </row>
        <row r="616">
          <cell r="B616">
            <v>225500</v>
          </cell>
          <cell r="C616">
            <v>0</v>
          </cell>
          <cell r="E616">
            <v>247800</v>
          </cell>
          <cell r="F616">
            <v>0</v>
          </cell>
        </row>
        <row r="617">
          <cell r="B617">
            <v>225600</v>
          </cell>
          <cell r="C617">
            <v>0</v>
          </cell>
          <cell r="E617">
            <v>247900</v>
          </cell>
          <cell r="F617">
            <v>0</v>
          </cell>
        </row>
        <row r="618">
          <cell r="B618">
            <v>225601</v>
          </cell>
          <cell r="C618">
            <v>0</v>
          </cell>
          <cell r="E618">
            <v>248000</v>
          </cell>
          <cell r="F618">
            <v>0</v>
          </cell>
        </row>
        <row r="619">
          <cell r="B619">
            <v>225631</v>
          </cell>
          <cell r="C619">
            <v>8427418655</v>
          </cell>
          <cell r="E619">
            <v>248600</v>
          </cell>
          <cell r="F619">
            <v>0</v>
          </cell>
        </row>
        <row r="620">
          <cell r="B620">
            <v>227000</v>
          </cell>
          <cell r="C620">
            <v>0</v>
          </cell>
          <cell r="E620">
            <v>248100</v>
          </cell>
          <cell r="F620">
            <v>0</v>
          </cell>
        </row>
        <row r="621">
          <cell r="B621">
            <v>227100</v>
          </cell>
          <cell r="C621">
            <v>0</v>
          </cell>
          <cell r="E621">
            <v>248200</v>
          </cell>
          <cell r="F621">
            <v>0</v>
          </cell>
        </row>
        <row r="622">
          <cell r="B622">
            <v>227500</v>
          </cell>
          <cell r="C622">
            <v>0</v>
          </cell>
          <cell r="E622">
            <v>248300</v>
          </cell>
          <cell r="F622">
            <v>0</v>
          </cell>
        </row>
        <row r="623">
          <cell r="B623">
            <v>227600</v>
          </cell>
          <cell r="C623">
            <v>0</v>
          </cell>
          <cell r="E623">
            <v>248301</v>
          </cell>
          <cell r="F623">
            <v>0</v>
          </cell>
        </row>
        <row r="624">
          <cell r="B624">
            <v>227700</v>
          </cell>
          <cell r="C624">
            <v>0</v>
          </cell>
          <cell r="E624">
            <v>248302</v>
          </cell>
          <cell r="F624">
            <v>0</v>
          </cell>
        </row>
        <row r="625">
          <cell r="B625">
            <v>227701</v>
          </cell>
          <cell r="C625">
            <v>0</v>
          </cell>
          <cell r="E625">
            <v>248303</v>
          </cell>
          <cell r="F625">
            <v>0</v>
          </cell>
        </row>
        <row r="626">
          <cell r="B626">
            <v>227702</v>
          </cell>
          <cell r="C626">
            <v>0</v>
          </cell>
          <cell r="E626">
            <v>248321</v>
          </cell>
          <cell r="F626">
            <v>0</v>
          </cell>
        </row>
        <row r="627">
          <cell r="B627">
            <v>227703</v>
          </cell>
          <cell r="C627">
            <v>0</v>
          </cell>
          <cell r="E627">
            <v>248400</v>
          </cell>
          <cell r="F627">
            <v>0</v>
          </cell>
        </row>
        <row r="628">
          <cell r="B628">
            <v>227704</v>
          </cell>
          <cell r="C628">
            <v>0</v>
          </cell>
          <cell r="E628">
            <v>248500</v>
          </cell>
          <cell r="F628">
            <v>0</v>
          </cell>
        </row>
        <row r="629">
          <cell r="B629">
            <v>227705</v>
          </cell>
          <cell r="C629">
            <v>0</v>
          </cell>
          <cell r="E629">
            <v>248700</v>
          </cell>
          <cell r="F629">
            <v>0</v>
          </cell>
        </row>
        <row r="630">
          <cell r="B630">
            <v>227706</v>
          </cell>
          <cell r="C630">
            <v>0</v>
          </cell>
          <cell r="E630">
            <v>246900</v>
          </cell>
          <cell r="F630">
            <v>0</v>
          </cell>
        </row>
        <row r="631">
          <cell r="B631">
            <v>227707</v>
          </cell>
          <cell r="C631">
            <v>0</v>
          </cell>
          <cell r="E631">
            <v>248800</v>
          </cell>
          <cell r="F631">
            <v>0</v>
          </cell>
        </row>
        <row r="632">
          <cell r="B632">
            <v>227708</v>
          </cell>
          <cell r="C632">
            <v>0</v>
          </cell>
          <cell r="E632">
            <v>248900</v>
          </cell>
          <cell r="F632">
            <v>0</v>
          </cell>
        </row>
        <row r="633">
          <cell r="B633">
            <v>227721</v>
          </cell>
          <cell r="C633">
            <v>0</v>
          </cell>
        </row>
        <row r="634">
          <cell r="B634">
            <v>227800</v>
          </cell>
          <cell r="C634">
            <v>0</v>
          </cell>
        </row>
        <row r="635">
          <cell r="B635">
            <v>227900</v>
          </cell>
          <cell r="C635">
            <v>0</v>
          </cell>
        </row>
        <row r="636">
          <cell r="B636">
            <v>228000</v>
          </cell>
          <cell r="C636">
            <v>0</v>
          </cell>
        </row>
        <row r="637">
          <cell r="B637">
            <v>228100</v>
          </cell>
          <cell r="C637">
            <v>225141358</v>
          </cell>
        </row>
        <row r="638">
          <cell r="B638">
            <v>228200</v>
          </cell>
          <cell r="C638">
            <v>0</v>
          </cell>
        </row>
        <row r="639">
          <cell r="B639">
            <v>228300</v>
          </cell>
          <cell r="C639">
            <v>0</v>
          </cell>
        </row>
        <row r="640">
          <cell r="B640">
            <v>228400</v>
          </cell>
          <cell r="C640">
            <v>219841358</v>
          </cell>
        </row>
        <row r="641">
          <cell r="B641">
            <v>228401</v>
          </cell>
          <cell r="C641">
            <v>219841358</v>
          </cell>
        </row>
        <row r="642">
          <cell r="B642">
            <v>228402</v>
          </cell>
          <cell r="C642">
            <v>0</v>
          </cell>
        </row>
        <row r="643">
          <cell r="B643">
            <v>228500</v>
          </cell>
          <cell r="C643">
            <v>5300000</v>
          </cell>
        </row>
        <row r="644">
          <cell r="B644">
            <v>228600</v>
          </cell>
          <cell r="C644">
            <v>0</v>
          </cell>
        </row>
        <row r="645">
          <cell r="B645">
            <v>228700</v>
          </cell>
          <cell r="C645">
            <v>0</v>
          </cell>
        </row>
        <row r="646">
          <cell r="B646">
            <v>228800</v>
          </cell>
          <cell r="C646">
            <v>0</v>
          </cell>
        </row>
        <row r="647">
          <cell r="B647">
            <v>229500</v>
          </cell>
          <cell r="C647">
            <v>68123606912</v>
          </cell>
          <cell r="E647">
            <v>249500</v>
          </cell>
          <cell r="F647">
            <v>66423438749</v>
          </cell>
        </row>
        <row r="648">
          <cell r="B648">
            <v>229700</v>
          </cell>
          <cell r="C648">
            <v>41050112762</v>
          </cell>
          <cell r="E648">
            <v>249700</v>
          </cell>
          <cell r="F648">
            <v>42750280925</v>
          </cell>
        </row>
        <row r="649">
          <cell r="B649">
            <v>229900</v>
          </cell>
          <cell r="C649">
            <v>109173719674</v>
          </cell>
          <cell r="E649">
            <v>249900</v>
          </cell>
          <cell r="F649">
            <v>109173719674</v>
          </cell>
        </row>
      </sheetData>
      <sheetData sheetId="15">
        <row r="1">
          <cell r="B1" t="str">
            <v>손익내역표(신용)</v>
          </cell>
        </row>
        <row r="4">
          <cell r="B4" t="str">
            <v>코 드</v>
          </cell>
          <cell r="C4" t="str">
            <v>잔           액</v>
          </cell>
          <cell r="E4" t="str">
            <v>코 드</v>
          </cell>
          <cell r="F4" t="str">
            <v>잔           액</v>
          </cell>
        </row>
        <row r="5">
          <cell r="B5">
            <v>170000</v>
          </cell>
          <cell r="C5">
            <v>3469938868</v>
          </cell>
          <cell r="E5">
            <v>150000</v>
          </cell>
          <cell r="F5">
            <v>5239775001</v>
          </cell>
        </row>
        <row r="6">
          <cell r="B6">
            <v>171000</v>
          </cell>
          <cell r="C6">
            <v>1697442924</v>
          </cell>
          <cell r="E6">
            <v>151000</v>
          </cell>
          <cell r="F6">
            <v>4288652568</v>
          </cell>
        </row>
        <row r="7">
          <cell r="B7">
            <v>171100</v>
          </cell>
          <cell r="C7">
            <v>1603980705</v>
          </cell>
          <cell r="E7">
            <v>151100</v>
          </cell>
          <cell r="F7">
            <v>740247092</v>
          </cell>
        </row>
        <row r="8">
          <cell r="B8">
            <v>171101</v>
          </cell>
          <cell r="C8">
            <v>6356729</v>
          </cell>
          <cell r="E8">
            <v>151101</v>
          </cell>
          <cell r="F8">
            <v>233692394</v>
          </cell>
        </row>
        <row r="9">
          <cell r="B9">
            <v>171102</v>
          </cell>
          <cell r="C9">
            <v>0</v>
          </cell>
          <cell r="E9">
            <v>151152</v>
          </cell>
          <cell r="F9">
            <v>233692394</v>
          </cell>
        </row>
        <row r="10">
          <cell r="B10">
            <v>171103</v>
          </cell>
          <cell r="C10">
            <v>49657700</v>
          </cell>
          <cell r="E10">
            <v>151159</v>
          </cell>
          <cell r="F10">
            <v>0</v>
          </cell>
        </row>
        <row r="11">
          <cell r="B11">
            <v>171104</v>
          </cell>
          <cell r="C11">
            <v>20628218</v>
          </cell>
          <cell r="E11">
            <v>151102</v>
          </cell>
          <cell r="F11">
            <v>502014750</v>
          </cell>
        </row>
        <row r="12">
          <cell r="B12">
            <v>171105</v>
          </cell>
          <cell r="C12">
            <v>4032241</v>
          </cell>
          <cell r="E12">
            <v>151103</v>
          </cell>
          <cell r="F12">
            <v>0</v>
          </cell>
        </row>
        <row r="13">
          <cell r="B13">
            <v>171106</v>
          </cell>
          <cell r="C13">
            <v>16595977</v>
          </cell>
          <cell r="E13">
            <v>151104</v>
          </cell>
          <cell r="F13">
            <v>0</v>
          </cell>
        </row>
        <row r="14">
          <cell r="B14">
            <v>171110</v>
          </cell>
          <cell r="C14">
            <v>36539935</v>
          </cell>
          <cell r="E14">
            <v>151105</v>
          </cell>
          <cell r="F14">
            <v>0</v>
          </cell>
        </row>
        <row r="15">
          <cell r="B15">
            <v>171111</v>
          </cell>
          <cell r="C15">
            <v>2058193</v>
          </cell>
          <cell r="E15">
            <v>151106</v>
          </cell>
          <cell r="F15">
            <v>0</v>
          </cell>
        </row>
        <row r="16">
          <cell r="B16">
            <v>171112</v>
          </cell>
          <cell r="C16">
            <v>34481742</v>
          </cell>
          <cell r="E16">
            <v>151107</v>
          </cell>
          <cell r="F16">
            <v>0</v>
          </cell>
        </row>
        <row r="17">
          <cell r="B17">
            <v>171115</v>
          </cell>
          <cell r="C17">
            <v>1381519496</v>
          </cell>
          <cell r="E17">
            <v>151108</v>
          </cell>
          <cell r="F17">
            <v>0</v>
          </cell>
        </row>
        <row r="18">
          <cell r="B18">
            <v>171116</v>
          </cell>
          <cell r="C18">
            <v>72530063</v>
          </cell>
          <cell r="E18">
            <v>151109</v>
          </cell>
          <cell r="F18">
            <v>0</v>
          </cell>
        </row>
        <row r="19">
          <cell r="B19">
            <v>171117</v>
          </cell>
          <cell r="C19">
            <v>613434</v>
          </cell>
          <cell r="E19">
            <v>151110</v>
          </cell>
          <cell r="F19">
            <v>0</v>
          </cell>
        </row>
        <row r="20">
          <cell r="B20">
            <v>171118</v>
          </cell>
          <cell r="C20">
            <v>30309691</v>
          </cell>
          <cell r="E20">
            <v>151111</v>
          </cell>
          <cell r="F20">
            <v>0</v>
          </cell>
        </row>
        <row r="21">
          <cell r="B21">
            <v>171119</v>
          </cell>
          <cell r="C21">
            <v>5780825</v>
          </cell>
          <cell r="E21">
            <v>151112</v>
          </cell>
          <cell r="F21">
            <v>0</v>
          </cell>
        </row>
        <row r="22">
          <cell r="B22">
            <v>171120</v>
          </cell>
          <cell r="C22">
            <v>44614</v>
          </cell>
          <cell r="E22">
            <v>151113</v>
          </cell>
          <cell r="F22">
            <v>0</v>
          </cell>
        </row>
        <row r="23">
          <cell r="B23">
            <v>171121</v>
          </cell>
          <cell r="C23">
            <v>0</v>
          </cell>
          <cell r="E23">
            <v>151114</v>
          </cell>
          <cell r="F23">
            <v>502014750</v>
          </cell>
        </row>
        <row r="24">
          <cell r="B24">
            <v>171131</v>
          </cell>
          <cell r="C24">
            <v>0</v>
          </cell>
          <cell r="E24">
            <v>151115</v>
          </cell>
          <cell r="F24">
            <v>0</v>
          </cell>
        </row>
        <row r="25">
          <cell r="B25">
            <v>171200</v>
          </cell>
          <cell r="C25">
            <v>85601959</v>
          </cell>
          <cell r="E25">
            <v>151116</v>
          </cell>
          <cell r="F25">
            <v>0</v>
          </cell>
        </row>
        <row r="26">
          <cell r="B26">
            <v>171201</v>
          </cell>
          <cell r="C26">
            <v>1375429</v>
          </cell>
          <cell r="E26">
            <v>151117</v>
          </cell>
          <cell r="F26">
            <v>0</v>
          </cell>
        </row>
        <row r="27">
          <cell r="B27">
            <v>171202</v>
          </cell>
          <cell r="C27">
            <v>1375429</v>
          </cell>
          <cell r="E27">
            <v>151118</v>
          </cell>
          <cell r="F27">
            <v>0</v>
          </cell>
        </row>
        <row r="28">
          <cell r="B28">
            <v>171203</v>
          </cell>
          <cell r="C28">
            <v>0</v>
          </cell>
          <cell r="E28">
            <v>151119</v>
          </cell>
          <cell r="F28">
            <v>0</v>
          </cell>
        </row>
        <row r="29">
          <cell r="B29">
            <v>171204</v>
          </cell>
          <cell r="C29">
            <v>0</v>
          </cell>
          <cell r="E29">
            <v>151148</v>
          </cell>
          <cell r="F29">
            <v>0</v>
          </cell>
        </row>
        <row r="30">
          <cell r="B30">
            <v>171205</v>
          </cell>
          <cell r="C30">
            <v>0</v>
          </cell>
          <cell r="E30">
            <v>151149</v>
          </cell>
          <cell r="F30">
            <v>0</v>
          </cell>
        </row>
        <row r="31">
          <cell r="B31">
            <v>171206</v>
          </cell>
          <cell r="C31">
            <v>0</v>
          </cell>
          <cell r="E31">
            <v>151121</v>
          </cell>
          <cell r="F31">
            <v>0</v>
          </cell>
        </row>
        <row r="32">
          <cell r="B32">
            <v>171207</v>
          </cell>
          <cell r="C32">
            <v>0</v>
          </cell>
          <cell r="E32">
            <v>151122</v>
          </cell>
          <cell r="F32">
            <v>0</v>
          </cell>
        </row>
        <row r="33">
          <cell r="B33">
            <v>171210</v>
          </cell>
          <cell r="C33">
            <v>84226530</v>
          </cell>
          <cell r="E33">
            <v>151123</v>
          </cell>
          <cell r="F33">
            <v>0</v>
          </cell>
        </row>
        <row r="34">
          <cell r="B34">
            <v>171211</v>
          </cell>
          <cell r="C34">
            <v>0</v>
          </cell>
          <cell r="E34">
            <v>151124</v>
          </cell>
          <cell r="F34">
            <v>0</v>
          </cell>
        </row>
        <row r="35">
          <cell r="B35">
            <v>171212</v>
          </cell>
          <cell r="C35">
            <v>26591503</v>
          </cell>
          <cell r="E35">
            <v>151125</v>
          </cell>
          <cell r="F35">
            <v>0</v>
          </cell>
        </row>
        <row r="36">
          <cell r="B36">
            <v>171213</v>
          </cell>
          <cell r="C36">
            <v>0</v>
          </cell>
          <cell r="E36">
            <v>151130</v>
          </cell>
          <cell r="F36">
            <v>0</v>
          </cell>
        </row>
        <row r="37">
          <cell r="B37">
            <v>171214</v>
          </cell>
          <cell r="C37">
            <v>0</v>
          </cell>
          <cell r="E37">
            <v>151131</v>
          </cell>
          <cell r="F37">
            <v>4539948</v>
          </cell>
        </row>
        <row r="38">
          <cell r="B38">
            <v>171215</v>
          </cell>
          <cell r="C38">
            <v>0</v>
          </cell>
          <cell r="E38">
            <v>151141</v>
          </cell>
          <cell r="F38">
            <v>0</v>
          </cell>
        </row>
        <row r="39">
          <cell r="B39">
            <v>171216</v>
          </cell>
          <cell r="C39">
            <v>0</v>
          </cell>
          <cell r="E39">
            <v>151142</v>
          </cell>
          <cell r="F39">
            <v>0</v>
          </cell>
        </row>
        <row r="40">
          <cell r="B40">
            <v>171217</v>
          </cell>
          <cell r="C40">
            <v>0</v>
          </cell>
          <cell r="E40">
            <v>151143</v>
          </cell>
          <cell r="F40">
            <v>0</v>
          </cell>
        </row>
        <row r="41">
          <cell r="B41">
            <v>171218</v>
          </cell>
          <cell r="C41">
            <v>39579475</v>
          </cell>
          <cell r="E41">
            <v>151147</v>
          </cell>
          <cell r="F41">
            <v>0</v>
          </cell>
        </row>
        <row r="42">
          <cell r="B42">
            <v>171219</v>
          </cell>
          <cell r="C42">
            <v>0</v>
          </cell>
          <cell r="E42">
            <v>151151</v>
          </cell>
          <cell r="F42">
            <v>0</v>
          </cell>
        </row>
        <row r="43">
          <cell r="B43">
            <v>171220</v>
          </cell>
          <cell r="C43">
            <v>0</v>
          </cell>
          <cell r="E43">
            <v>151161</v>
          </cell>
          <cell r="F43">
            <v>0</v>
          </cell>
        </row>
        <row r="44">
          <cell r="B44">
            <v>171221</v>
          </cell>
          <cell r="C44">
            <v>0</v>
          </cell>
          <cell r="E44">
            <v>151200</v>
          </cell>
          <cell r="F44">
            <v>0</v>
          </cell>
        </row>
        <row r="45">
          <cell r="B45">
            <v>171222</v>
          </cell>
          <cell r="C45">
            <v>0</v>
          </cell>
          <cell r="E45">
            <v>151201</v>
          </cell>
          <cell r="F45">
            <v>0</v>
          </cell>
        </row>
        <row r="46">
          <cell r="B46">
            <v>171223</v>
          </cell>
          <cell r="C46">
            <v>0</v>
          </cell>
          <cell r="E46">
            <v>151202</v>
          </cell>
          <cell r="F46">
            <v>0</v>
          </cell>
        </row>
        <row r="47">
          <cell r="B47">
            <v>171224</v>
          </cell>
          <cell r="C47">
            <v>6520968</v>
          </cell>
          <cell r="E47">
            <v>151203</v>
          </cell>
          <cell r="F47">
            <v>0</v>
          </cell>
        </row>
        <row r="48">
          <cell r="B48">
            <v>171225</v>
          </cell>
          <cell r="C48">
            <v>0</v>
          </cell>
          <cell r="E48">
            <v>151204</v>
          </cell>
          <cell r="F48">
            <v>0</v>
          </cell>
        </row>
        <row r="49">
          <cell r="B49">
            <v>171226</v>
          </cell>
          <cell r="C49">
            <v>0</v>
          </cell>
          <cell r="E49">
            <v>151205</v>
          </cell>
          <cell r="F49">
            <v>0</v>
          </cell>
        </row>
        <row r="50">
          <cell r="B50">
            <v>171227</v>
          </cell>
          <cell r="C50">
            <v>11534584</v>
          </cell>
          <cell r="E50">
            <v>151206</v>
          </cell>
          <cell r="F50">
            <v>0</v>
          </cell>
        </row>
        <row r="51">
          <cell r="B51">
            <v>171228</v>
          </cell>
          <cell r="C51">
            <v>0</v>
          </cell>
          <cell r="E51">
            <v>151207</v>
          </cell>
          <cell r="F51">
            <v>0</v>
          </cell>
        </row>
        <row r="52">
          <cell r="B52">
            <v>171230</v>
          </cell>
          <cell r="C52">
            <v>0</v>
          </cell>
          <cell r="E52">
            <v>151210</v>
          </cell>
          <cell r="F52">
            <v>0</v>
          </cell>
        </row>
        <row r="53">
          <cell r="B53">
            <v>171241</v>
          </cell>
          <cell r="C53">
            <v>0</v>
          </cell>
          <cell r="E53">
            <v>151211</v>
          </cell>
          <cell r="F53">
            <v>0</v>
          </cell>
        </row>
        <row r="54">
          <cell r="B54">
            <v>171242</v>
          </cell>
          <cell r="C54">
            <v>0</v>
          </cell>
          <cell r="E54">
            <v>151212</v>
          </cell>
          <cell r="F54">
            <v>0</v>
          </cell>
        </row>
        <row r="55">
          <cell r="B55">
            <v>171245</v>
          </cell>
          <cell r="C55">
            <v>0</v>
          </cell>
          <cell r="E55">
            <v>151213</v>
          </cell>
          <cell r="F55">
            <v>0</v>
          </cell>
        </row>
        <row r="56">
          <cell r="B56">
            <v>171261</v>
          </cell>
          <cell r="C56">
            <v>0</v>
          </cell>
          <cell r="E56">
            <v>151231</v>
          </cell>
          <cell r="F56">
            <v>0</v>
          </cell>
        </row>
        <row r="57">
          <cell r="B57">
            <v>171262</v>
          </cell>
          <cell r="C57">
            <v>0</v>
          </cell>
          <cell r="E57">
            <v>151300</v>
          </cell>
          <cell r="F57">
            <v>0</v>
          </cell>
        </row>
        <row r="58">
          <cell r="B58">
            <v>171263</v>
          </cell>
          <cell r="C58">
            <v>0</v>
          </cell>
          <cell r="E58">
            <v>151301</v>
          </cell>
          <cell r="F58">
            <v>0</v>
          </cell>
        </row>
        <row r="59">
          <cell r="B59">
            <v>171264</v>
          </cell>
          <cell r="C59">
            <v>0</v>
          </cell>
          <cell r="E59">
            <v>151302</v>
          </cell>
          <cell r="F59">
            <v>0</v>
          </cell>
        </row>
        <row r="60">
          <cell r="B60">
            <v>171265</v>
          </cell>
          <cell r="C60">
            <v>0</v>
          </cell>
          <cell r="E60">
            <v>151303</v>
          </cell>
          <cell r="F60">
            <v>0</v>
          </cell>
        </row>
        <row r="61">
          <cell r="B61">
            <v>171300</v>
          </cell>
          <cell r="C61">
            <v>7860260</v>
          </cell>
          <cell r="E61">
            <v>151304</v>
          </cell>
          <cell r="F61">
            <v>0</v>
          </cell>
        </row>
        <row r="62">
          <cell r="B62">
            <v>171301</v>
          </cell>
          <cell r="C62">
            <v>7417941</v>
          </cell>
          <cell r="E62">
            <v>151305</v>
          </cell>
          <cell r="F62">
            <v>0</v>
          </cell>
        </row>
        <row r="63">
          <cell r="B63">
            <v>171309</v>
          </cell>
          <cell r="C63">
            <v>1985402</v>
          </cell>
          <cell r="E63">
            <v>151306</v>
          </cell>
          <cell r="F63">
            <v>0</v>
          </cell>
        </row>
        <row r="64">
          <cell r="B64">
            <v>171310</v>
          </cell>
          <cell r="C64">
            <v>5432539</v>
          </cell>
          <cell r="E64">
            <v>151307</v>
          </cell>
          <cell r="F64">
            <v>0</v>
          </cell>
        </row>
        <row r="65">
          <cell r="B65">
            <v>171302</v>
          </cell>
          <cell r="C65">
            <v>442319</v>
          </cell>
          <cell r="E65">
            <v>151308</v>
          </cell>
          <cell r="F65">
            <v>0</v>
          </cell>
        </row>
        <row r="66">
          <cell r="B66">
            <v>171303</v>
          </cell>
          <cell r="C66">
            <v>0</v>
          </cell>
          <cell r="E66">
            <v>151309</v>
          </cell>
          <cell r="F66">
            <v>0</v>
          </cell>
        </row>
        <row r="67">
          <cell r="B67">
            <v>171304</v>
          </cell>
          <cell r="C67">
            <v>0</v>
          </cell>
          <cell r="E67">
            <v>151310</v>
          </cell>
          <cell r="F67">
            <v>0</v>
          </cell>
        </row>
        <row r="68">
          <cell r="B68">
            <v>171305</v>
          </cell>
          <cell r="C68">
            <v>0</v>
          </cell>
          <cell r="E68">
            <v>151313</v>
          </cell>
          <cell r="F68">
            <v>0</v>
          </cell>
        </row>
        <row r="69">
          <cell r="B69">
            <v>171306</v>
          </cell>
          <cell r="C69">
            <v>0</v>
          </cell>
          <cell r="E69">
            <v>151314</v>
          </cell>
          <cell r="F69">
            <v>0</v>
          </cell>
        </row>
        <row r="70">
          <cell r="B70">
            <v>171307</v>
          </cell>
          <cell r="C70">
            <v>0</v>
          </cell>
          <cell r="E70">
            <v>151315</v>
          </cell>
          <cell r="F70">
            <v>0</v>
          </cell>
        </row>
        <row r="71">
          <cell r="B71">
            <v>171308</v>
          </cell>
          <cell r="C71">
            <v>0</v>
          </cell>
          <cell r="E71">
            <v>151316</v>
          </cell>
          <cell r="F71">
            <v>0</v>
          </cell>
        </row>
        <row r="72">
          <cell r="B72">
            <v>171311</v>
          </cell>
          <cell r="C72">
            <v>0</v>
          </cell>
          <cell r="E72">
            <v>151317</v>
          </cell>
          <cell r="F72">
            <v>0</v>
          </cell>
        </row>
        <row r="73">
          <cell r="B73">
            <v>172000</v>
          </cell>
          <cell r="C73">
            <v>209807785</v>
          </cell>
          <cell r="E73">
            <v>151318</v>
          </cell>
          <cell r="F73">
            <v>0</v>
          </cell>
        </row>
        <row r="74">
          <cell r="B74">
            <v>172100</v>
          </cell>
          <cell r="C74">
            <v>209807785</v>
          </cell>
          <cell r="E74">
            <v>151319</v>
          </cell>
          <cell r="F74">
            <v>0</v>
          </cell>
        </row>
        <row r="75">
          <cell r="B75">
            <v>172101</v>
          </cell>
          <cell r="C75">
            <v>0</v>
          </cell>
          <cell r="E75">
            <v>151320</v>
          </cell>
          <cell r="F75">
            <v>0</v>
          </cell>
        </row>
        <row r="76">
          <cell r="B76">
            <v>172102</v>
          </cell>
          <cell r="C76">
            <v>10213600</v>
          </cell>
          <cell r="E76">
            <v>151331</v>
          </cell>
          <cell r="F76">
            <v>0</v>
          </cell>
        </row>
        <row r="77">
          <cell r="B77">
            <v>172103</v>
          </cell>
          <cell r="C77">
            <v>2294600</v>
          </cell>
          <cell r="E77">
            <v>151361</v>
          </cell>
          <cell r="F77">
            <v>0</v>
          </cell>
        </row>
        <row r="78">
          <cell r="B78">
            <v>172104</v>
          </cell>
          <cell r="C78">
            <v>0</v>
          </cell>
          <cell r="E78">
            <v>151400</v>
          </cell>
          <cell r="F78">
            <v>3548351922</v>
          </cell>
        </row>
        <row r="79">
          <cell r="B79">
            <v>172105</v>
          </cell>
          <cell r="C79">
            <v>0</v>
          </cell>
          <cell r="E79">
            <v>151401</v>
          </cell>
          <cell r="F79">
            <v>2971882571</v>
          </cell>
        </row>
        <row r="80">
          <cell r="B80">
            <v>172113</v>
          </cell>
          <cell r="C80">
            <v>0</v>
          </cell>
          <cell r="E80">
            <v>151402</v>
          </cell>
          <cell r="F80">
            <v>1634300387</v>
          </cell>
        </row>
        <row r="81">
          <cell r="B81">
            <v>172114</v>
          </cell>
          <cell r="C81">
            <v>0</v>
          </cell>
          <cell r="E81">
            <v>151403</v>
          </cell>
          <cell r="F81">
            <v>920150432</v>
          </cell>
        </row>
        <row r="82">
          <cell r="B82">
            <v>172115</v>
          </cell>
          <cell r="C82">
            <v>0</v>
          </cell>
          <cell r="E82">
            <v>151404</v>
          </cell>
          <cell r="F82">
            <v>170392810</v>
          </cell>
        </row>
        <row r="83">
          <cell r="B83">
            <v>172117</v>
          </cell>
          <cell r="C83">
            <v>0</v>
          </cell>
          <cell r="E83">
            <v>151405</v>
          </cell>
          <cell r="F83">
            <v>102060</v>
          </cell>
        </row>
        <row r="84">
          <cell r="B84">
            <v>172106</v>
          </cell>
          <cell r="C84">
            <v>453719</v>
          </cell>
          <cell r="E84">
            <v>151406</v>
          </cell>
          <cell r="F84">
            <v>0</v>
          </cell>
        </row>
        <row r="85">
          <cell r="B85">
            <v>172107</v>
          </cell>
          <cell r="C85">
            <v>0</v>
          </cell>
          <cell r="E85">
            <v>151407</v>
          </cell>
          <cell r="F85">
            <v>1682735</v>
          </cell>
        </row>
        <row r="86">
          <cell r="B86">
            <v>172108</v>
          </cell>
          <cell r="C86">
            <v>0</v>
          </cell>
          <cell r="E86">
            <v>151408</v>
          </cell>
          <cell r="F86">
            <v>0</v>
          </cell>
        </row>
        <row r="87">
          <cell r="B87">
            <v>172109</v>
          </cell>
          <cell r="C87">
            <v>0</v>
          </cell>
          <cell r="E87">
            <v>151409</v>
          </cell>
          <cell r="F87">
            <v>245254147</v>
          </cell>
        </row>
        <row r="88">
          <cell r="B88">
            <v>172110</v>
          </cell>
          <cell r="C88">
            <v>0</v>
          </cell>
          <cell r="E88">
            <v>151410</v>
          </cell>
          <cell r="F88">
            <v>0</v>
          </cell>
        </row>
        <row r="89">
          <cell r="B89">
            <v>172111</v>
          </cell>
          <cell r="C89">
            <v>587217</v>
          </cell>
          <cell r="E89">
            <v>151411</v>
          </cell>
          <cell r="F89">
            <v>0</v>
          </cell>
        </row>
        <row r="90">
          <cell r="B90">
            <v>172112</v>
          </cell>
          <cell r="C90">
            <v>0</v>
          </cell>
          <cell r="E90">
            <v>151412</v>
          </cell>
          <cell r="F90">
            <v>0</v>
          </cell>
        </row>
        <row r="91">
          <cell r="B91">
            <v>172116</v>
          </cell>
          <cell r="C91">
            <v>0</v>
          </cell>
          <cell r="E91">
            <v>151413</v>
          </cell>
          <cell r="F91">
            <v>0</v>
          </cell>
        </row>
        <row r="92">
          <cell r="B92">
            <v>172120</v>
          </cell>
          <cell r="C92">
            <v>0</v>
          </cell>
          <cell r="E92">
            <v>151414</v>
          </cell>
          <cell r="F92">
            <v>0</v>
          </cell>
        </row>
        <row r="93">
          <cell r="B93">
            <v>172121</v>
          </cell>
          <cell r="C93">
            <v>12467110</v>
          </cell>
          <cell r="E93">
            <v>151415</v>
          </cell>
          <cell r="F93">
            <v>0</v>
          </cell>
        </row>
        <row r="94">
          <cell r="B94">
            <v>172122</v>
          </cell>
          <cell r="C94">
            <v>486755</v>
          </cell>
          <cell r="E94">
            <v>151421</v>
          </cell>
          <cell r="F94">
            <v>220036443</v>
          </cell>
        </row>
        <row r="95">
          <cell r="B95">
            <v>172123</v>
          </cell>
          <cell r="C95">
            <v>0</v>
          </cell>
          <cell r="E95">
            <v>151422</v>
          </cell>
          <cell r="F95">
            <v>0</v>
          </cell>
        </row>
        <row r="96">
          <cell r="B96">
            <v>172124</v>
          </cell>
          <cell r="C96">
            <v>486755</v>
          </cell>
          <cell r="E96">
            <v>151423</v>
          </cell>
          <cell r="F96">
            <v>60858982</v>
          </cell>
        </row>
        <row r="97">
          <cell r="B97">
            <v>172129</v>
          </cell>
          <cell r="C97">
            <v>0</v>
          </cell>
          <cell r="E97">
            <v>151424</v>
          </cell>
          <cell r="F97">
            <v>0</v>
          </cell>
        </row>
        <row r="98">
          <cell r="B98">
            <v>172130</v>
          </cell>
          <cell r="C98">
            <v>5850</v>
          </cell>
          <cell r="E98">
            <v>151425</v>
          </cell>
          <cell r="F98">
            <v>0</v>
          </cell>
        </row>
        <row r="99">
          <cell r="B99">
            <v>172131</v>
          </cell>
          <cell r="C99">
            <v>183256190</v>
          </cell>
          <cell r="E99">
            <v>151426</v>
          </cell>
          <cell r="F99">
            <v>0</v>
          </cell>
        </row>
        <row r="100">
          <cell r="B100">
            <v>172132</v>
          </cell>
          <cell r="C100">
            <v>54353200</v>
          </cell>
          <cell r="E100">
            <v>151427</v>
          </cell>
          <cell r="F100">
            <v>0</v>
          </cell>
        </row>
        <row r="101">
          <cell r="B101">
            <v>172133</v>
          </cell>
          <cell r="C101">
            <v>32949960</v>
          </cell>
          <cell r="E101">
            <v>151428</v>
          </cell>
          <cell r="F101">
            <v>82231996</v>
          </cell>
        </row>
        <row r="102">
          <cell r="B102">
            <v>172134</v>
          </cell>
          <cell r="C102">
            <v>78468860</v>
          </cell>
          <cell r="E102">
            <v>151429</v>
          </cell>
          <cell r="F102">
            <v>0</v>
          </cell>
        </row>
        <row r="103">
          <cell r="B103">
            <v>172135</v>
          </cell>
          <cell r="C103">
            <v>1529000</v>
          </cell>
          <cell r="E103">
            <v>151430</v>
          </cell>
          <cell r="F103">
            <v>0</v>
          </cell>
        </row>
        <row r="104">
          <cell r="B104">
            <v>172136</v>
          </cell>
          <cell r="C104">
            <v>3138250</v>
          </cell>
          <cell r="E104">
            <v>151431</v>
          </cell>
          <cell r="F104">
            <v>0</v>
          </cell>
        </row>
        <row r="105">
          <cell r="B105">
            <v>172137</v>
          </cell>
          <cell r="C105">
            <v>0</v>
          </cell>
          <cell r="E105">
            <v>151432</v>
          </cell>
          <cell r="F105">
            <v>0</v>
          </cell>
        </row>
        <row r="106">
          <cell r="B106">
            <v>172138</v>
          </cell>
          <cell r="C106">
            <v>0</v>
          </cell>
          <cell r="E106">
            <v>151433</v>
          </cell>
          <cell r="F106">
            <v>0</v>
          </cell>
        </row>
        <row r="107">
          <cell r="B107">
            <v>172139</v>
          </cell>
          <cell r="C107">
            <v>0</v>
          </cell>
          <cell r="E107">
            <v>151434</v>
          </cell>
          <cell r="F107">
            <v>13949741</v>
          </cell>
        </row>
        <row r="108">
          <cell r="B108">
            <v>172140</v>
          </cell>
          <cell r="C108">
            <v>0</v>
          </cell>
          <cell r="E108">
            <v>151435</v>
          </cell>
          <cell r="F108">
            <v>0</v>
          </cell>
        </row>
        <row r="109">
          <cell r="B109">
            <v>172141</v>
          </cell>
          <cell r="C109">
            <v>12405000</v>
          </cell>
          <cell r="E109">
            <v>151436</v>
          </cell>
          <cell r="F109">
            <v>0</v>
          </cell>
        </row>
        <row r="110">
          <cell r="B110">
            <v>172142</v>
          </cell>
          <cell r="C110">
            <v>0</v>
          </cell>
          <cell r="E110">
            <v>151437</v>
          </cell>
          <cell r="F110">
            <v>62995724</v>
          </cell>
        </row>
        <row r="111">
          <cell r="B111">
            <v>172143</v>
          </cell>
          <cell r="C111">
            <v>0</v>
          </cell>
          <cell r="E111">
            <v>151438</v>
          </cell>
          <cell r="F111">
            <v>0</v>
          </cell>
        </row>
        <row r="112">
          <cell r="B112">
            <v>172144</v>
          </cell>
          <cell r="C112">
            <v>0</v>
          </cell>
          <cell r="E112">
            <v>151451</v>
          </cell>
          <cell r="F112">
            <v>356432908</v>
          </cell>
        </row>
        <row r="113">
          <cell r="B113">
            <v>172145</v>
          </cell>
          <cell r="C113">
            <v>0</v>
          </cell>
          <cell r="E113">
            <v>151452</v>
          </cell>
          <cell r="F113">
            <v>3247313</v>
          </cell>
        </row>
        <row r="114">
          <cell r="B114">
            <v>172146</v>
          </cell>
          <cell r="C114">
            <v>0</v>
          </cell>
          <cell r="E114">
            <v>151453</v>
          </cell>
          <cell r="F114">
            <v>350570735</v>
          </cell>
        </row>
        <row r="115">
          <cell r="B115">
            <v>172147</v>
          </cell>
          <cell r="C115">
            <v>411920</v>
          </cell>
          <cell r="E115">
            <v>151454</v>
          </cell>
          <cell r="F115">
            <v>0</v>
          </cell>
        </row>
        <row r="116">
          <cell r="B116">
            <v>172150</v>
          </cell>
          <cell r="C116">
            <v>42744</v>
          </cell>
          <cell r="E116">
            <v>151455</v>
          </cell>
          <cell r="F116">
            <v>2614860</v>
          </cell>
        </row>
        <row r="117">
          <cell r="B117">
            <v>172151</v>
          </cell>
          <cell r="C117">
            <v>42744</v>
          </cell>
          <cell r="E117">
            <v>151471</v>
          </cell>
          <cell r="F117">
            <v>0</v>
          </cell>
        </row>
        <row r="118">
          <cell r="B118">
            <v>172152</v>
          </cell>
          <cell r="C118">
            <v>0</v>
          </cell>
          <cell r="E118">
            <v>151472</v>
          </cell>
          <cell r="F118">
            <v>0</v>
          </cell>
        </row>
        <row r="119">
          <cell r="B119">
            <v>173000</v>
          </cell>
          <cell r="C119">
            <v>332753922</v>
          </cell>
          <cell r="E119">
            <v>151473</v>
          </cell>
          <cell r="F119">
            <v>0</v>
          </cell>
        </row>
        <row r="120">
          <cell r="B120">
            <v>173100</v>
          </cell>
          <cell r="C120">
            <v>0</v>
          </cell>
          <cell r="E120">
            <v>151474</v>
          </cell>
          <cell r="F120">
            <v>0</v>
          </cell>
        </row>
        <row r="121">
          <cell r="B121">
            <v>173110</v>
          </cell>
          <cell r="C121">
            <v>0</v>
          </cell>
          <cell r="E121">
            <v>151475</v>
          </cell>
          <cell r="F121">
            <v>0</v>
          </cell>
        </row>
        <row r="122">
          <cell r="B122">
            <v>173200</v>
          </cell>
          <cell r="C122">
            <v>95831733</v>
          </cell>
          <cell r="E122">
            <v>151500</v>
          </cell>
          <cell r="F122">
            <v>0</v>
          </cell>
        </row>
        <row r="123">
          <cell r="B123">
            <v>173201</v>
          </cell>
          <cell r="C123">
            <v>69618000</v>
          </cell>
          <cell r="E123">
            <v>151501</v>
          </cell>
          <cell r="F123">
            <v>0</v>
          </cell>
        </row>
        <row r="124">
          <cell r="B124">
            <v>173202</v>
          </cell>
          <cell r="C124">
            <v>0</v>
          </cell>
          <cell r="E124">
            <v>151502</v>
          </cell>
          <cell r="F124">
            <v>0</v>
          </cell>
        </row>
        <row r="125">
          <cell r="B125">
            <v>173203</v>
          </cell>
          <cell r="C125">
            <v>0</v>
          </cell>
          <cell r="E125">
            <v>151503</v>
          </cell>
          <cell r="F125">
            <v>0</v>
          </cell>
        </row>
        <row r="126">
          <cell r="B126">
            <v>173204</v>
          </cell>
          <cell r="C126">
            <v>8734824</v>
          </cell>
          <cell r="E126">
            <v>151504</v>
          </cell>
          <cell r="F126">
            <v>0</v>
          </cell>
        </row>
        <row r="127">
          <cell r="B127">
            <v>173205</v>
          </cell>
          <cell r="C127">
            <v>0</v>
          </cell>
          <cell r="E127">
            <v>151505</v>
          </cell>
          <cell r="F127">
            <v>0</v>
          </cell>
        </row>
        <row r="128">
          <cell r="B128">
            <v>173206</v>
          </cell>
          <cell r="C128">
            <v>0</v>
          </cell>
          <cell r="E128">
            <v>151506</v>
          </cell>
          <cell r="F128">
            <v>0</v>
          </cell>
        </row>
        <row r="129">
          <cell r="B129">
            <v>173207</v>
          </cell>
          <cell r="C129">
            <v>17472737</v>
          </cell>
          <cell r="E129">
            <v>151507</v>
          </cell>
          <cell r="F129">
            <v>0</v>
          </cell>
        </row>
        <row r="130">
          <cell r="B130">
            <v>173211</v>
          </cell>
          <cell r="C130">
            <v>6172</v>
          </cell>
          <cell r="E130">
            <v>151508</v>
          </cell>
          <cell r="F130">
            <v>0</v>
          </cell>
        </row>
        <row r="131">
          <cell r="B131">
            <v>173300</v>
          </cell>
          <cell r="C131">
            <v>0</v>
          </cell>
          <cell r="E131">
            <v>151509</v>
          </cell>
          <cell r="F131">
            <v>0</v>
          </cell>
        </row>
        <row r="132">
          <cell r="B132">
            <v>173301</v>
          </cell>
          <cell r="C132">
            <v>0</v>
          </cell>
          <cell r="E132">
            <v>151521</v>
          </cell>
          <cell r="F132">
            <v>0</v>
          </cell>
        </row>
        <row r="133">
          <cell r="B133">
            <v>173302</v>
          </cell>
          <cell r="C133">
            <v>0</v>
          </cell>
          <cell r="E133">
            <v>151530</v>
          </cell>
          <cell r="F133">
            <v>0</v>
          </cell>
        </row>
        <row r="134">
          <cell r="B134">
            <v>173303</v>
          </cell>
          <cell r="C134">
            <v>0</v>
          </cell>
          <cell r="E134">
            <v>151600</v>
          </cell>
          <cell r="F134">
            <v>0</v>
          </cell>
        </row>
        <row r="135">
          <cell r="B135">
            <v>173304</v>
          </cell>
          <cell r="C135">
            <v>0</v>
          </cell>
          <cell r="E135">
            <v>151601</v>
          </cell>
          <cell r="F135">
            <v>0</v>
          </cell>
        </row>
        <row r="136">
          <cell r="B136">
            <v>173305</v>
          </cell>
          <cell r="C136">
            <v>0</v>
          </cell>
          <cell r="E136">
            <v>151602</v>
          </cell>
          <cell r="F136">
            <v>0</v>
          </cell>
        </row>
        <row r="137">
          <cell r="B137">
            <v>173306</v>
          </cell>
          <cell r="C137">
            <v>0</v>
          </cell>
          <cell r="E137">
            <v>151603</v>
          </cell>
          <cell r="F137">
            <v>0</v>
          </cell>
        </row>
        <row r="138">
          <cell r="B138">
            <v>173307</v>
          </cell>
          <cell r="C138">
            <v>0</v>
          </cell>
          <cell r="E138">
            <v>151604</v>
          </cell>
          <cell r="F138">
            <v>0</v>
          </cell>
        </row>
        <row r="139">
          <cell r="B139">
            <v>173310</v>
          </cell>
          <cell r="C139">
            <v>0</v>
          </cell>
          <cell r="E139">
            <v>151605</v>
          </cell>
          <cell r="F139">
            <v>0</v>
          </cell>
        </row>
        <row r="140">
          <cell r="B140">
            <v>173311</v>
          </cell>
          <cell r="C140">
            <v>0</v>
          </cell>
          <cell r="E140">
            <v>151606</v>
          </cell>
          <cell r="F140">
            <v>0</v>
          </cell>
        </row>
        <row r="141">
          <cell r="B141">
            <v>173312</v>
          </cell>
          <cell r="C141">
            <v>0</v>
          </cell>
          <cell r="E141">
            <v>151607</v>
          </cell>
          <cell r="F141">
            <v>0</v>
          </cell>
        </row>
        <row r="142">
          <cell r="B142">
            <v>173313</v>
          </cell>
          <cell r="C142">
            <v>0</v>
          </cell>
          <cell r="E142">
            <v>151608</v>
          </cell>
          <cell r="F142">
            <v>0</v>
          </cell>
        </row>
        <row r="143">
          <cell r="B143">
            <v>173331</v>
          </cell>
          <cell r="C143">
            <v>0</v>
          </cell>
          <cell r="E143">
            <v>151609</v>
          </cell>
          <cell r="F143">
            <v>0</v>
          </cell>
        </row>
        <row r="144">
          <cell r="B144">
            <v>173400</v>
          </cell>
          <cell r="C144">
            <v>0</v>
          </cell>
          <cell r="E144">
            <v>151610</v>
          </cell>
          <cell r="F144">
            <v>0</v>
          </cell>
        </row>
        <row r="145">
          <cell r="B145">
            <v>173401</v>
          </cell>
          <cell r="C145">
            <v>0</v>
          </cell>
          <cell r="E145">
            <v>151611</v>
          </cell>
          <cell r="F145">
            <v>0</v>
          </cell>
        </row>
        <row r="146">
          <cell r="B146">
            <v>173402</v>
          </cell>
          <cell r="C146">
            <v>0</v>
          </cell>
          <cell r="E146">
            <v>151621</v>
          </cell>
          <cell r="F146">
            <v>0</v>
          </cell>
        </row>
        <row r="147">
          <cell r="B147">
            <v>173403</v>
          </cell>
          <cell r="C147">
            <v>0</v>
          </cell>
          <cell r="E147">
            <v>151630</v>
          </cell>
          <cell r="F147">
            <v>0</v>
          </cell>
        </row>
        <row r="148">
          <cell r="B148">
            <v>173404</v>
          </cell>
          <cell r="C148">
            <v>0</v>
          </cell>
          <cell r="E148">
            <v>151900</v>
          </cell>
          <cell r="F148">
            <v>53554</v>
          </cell>
        </row>
        <row r="149">
          <cell r="B149">
            <v>173405</v>
          </cell>
          <cell r="C149">
            <v>0</v>
          </cell>
          <cell r="E149">
            <v>151901</v>
          </cell>
          <cell r="F149">
            <v>53554</v>
          </cell>
        </row>
        <row r="150">
          <cell r="B150">
            <v>173406</v>
          </cell>
          <cell r="C150">
            <v>0</v>
          </cell>
          <cell r="E150">
            <v>151902</v>
          </cell>
          <cell r="F150">
            <v>0</v>
          </cell>
        </row>
        <row r="151">
          <cell r="B151">
            <v>173407</v>
          </cell>
          <cell r="C151">
            <v>0</v>
          </cell>
          <cell r="E151">
            <v>151903</v>
          </cell>
          <cell r="F151">
            <v>0</v>
          </cell>
        </row>
        <row r="152">
          <cell r="B152">
            <v>173410</v>
          </cell>
          <cell r="C152">
            <v>0</v>
          </cell>
          <cell r="E152">
            <v>151904</v>
          </cell>
          <cell r="F152">
            <v>0</v>
          </cell>
        </row>
        <row r="153">
          <cell r="B153">
            <v>173411</v>
          </cell>
          <cell r="C153">
            <v>0</v>
          </cell>
          <cell r="E153">
            <v>151905</v>
          </cell>
          <cell r="F153">
            <v>0</v>
          </cell>
        </row>
        <row r="154">
          <cell r="B154">
            <v>173412</v>
          </cell>
          <cell r="C154">
            <v>0</v>
          </cell>
          <cell r="E154">
            <v>151906</v>
          </cell>
          <cell r="F154">
            <v>0</v>
          </cell>
        </row>
        <row r="155">
          <cell r="B155">
            <v>173413</v>
          </cell>
          <cell r="C155">
            <v>0</v>
          </cell>
          <cell r="E155">
            <v>151907</v>
          </cell>
          <cell r="F155">
            <v>0</v>
          </cell>
        </row>
        <row r="156">
          <cell r="B156">
            <v>173431</v>
          </cell>
          <cell r="C156">
            <v>0</v>
          </cell>
          <cell r="E156">
            <v>151908</v>
          </cell>
          <cell r="F156">
            <v>0</v>
          </cell>
        </row>
        <row r="157">
          <cell r="B157">
            <v>173500</v>
          </cell>
          <cell r="C157">
            <v>0</v>
          </cell>
          <cell r="E157">
            <v>151909</v>
          </cell>
          <cell r="F157">
            <v>0</v>
          </cell>
        </row>
        <row r="158">
          <cell r="B158">
            <v>173600</v>
          </cell>
          <cell r="C158">
            <v>0</v>
          </cell>
          <cell r="E158">
            <v>151911</v>
          </cell>
          <cell r="F158">
            <v>0</v>
          </cell>
        </row>
        <row r="159">
          <cell r="B159">
            <v>173700</v>
          </cell>
          <cell r="C159">
            <v>55783965</v>
          </cell>
          <cell r="E159">
            <v>152000</v>
          </cell>
          <cell r="F159">
            <v>473030676</v>
          </cell>
        </row>
        <row r="160">
          <cell r="B160">
            <v>173701</v>
          </cell>
          <cell r="C160">
            <v>0</v>
          </cell>
          <cell r="E160">
            <v>152100</v>
          </cell>
          <cell r="F160">
            <v>395477290</v>
          </cell>
        </row>
        <row r="161">
          <cell r="B161">
            <v>173702</v>
          </cell>
          <cell r="C161">
            <v>0</v>
          </cell>
          <cell r="E161">
            <v>152101</v>
          </cell>
          <cell r="F161">
            <v>35824500</v>
          </cell>
        </row>
        <row r="162">
          <cell r="B162">
            <v>173703</v>
          </cell>
          <cell r="C162">
            <v>0</v>
          </cell>
          <cell r="E162">
            <v>152102</v>
          </cell>
          <cell r="F162">
            <v>5000</v>
          </cell>
        </row>
        <row r="163">
          <cell r="B163">
            <v>173704</v>
          </cell>
          <cell r="C163">
            <v>55783965</v>
          </cell>
          <cell r="E163">
            <v>152103</v>
          </cell>
          <cell r="F163">
            <v>0</v>
          </cell>
        </row>
        <row r="164">
          <cell r="B164">
            <v>173705</v>
          </cell>
          <cell r="C164">
            <v>0</v>
          </cell>
          <cell r="E164">
            <v>152104</v>
          </cell>
          <cell r="F164">
            <v>0</v>
          </cell>
        </row>
        <row r="165">
          <cell r="B165">
            <v>173706</v>
          </cell>
          <cell r="C165">
            <v>55783965</v>
          </cell>
          <cell r="E165">
            <v>152105</v>
          </cell>
          <cell r="F165">
            <v>5673400</v>
          </cell>
        </row>
        <row r="166">
          <cell r="B166">
            <v>173707</v>
          </cell>
          <cell r="C166">
            <v>0</v>
          </cell>
          <cell r="E166">
            <v>152106</v>
          </cell>
          <cell r="F166">
            <v>17463500</v>
          </cell>
        </row>
        <row r="167">
          <cell r="B167">
            <v>173711</v>
          </cell>
          <cell r="C167">
            <v>0</v>
          </cell>
          <cell r="E167">
            <v>152107</v>
          </cell>
          <cell r="F167">
            <v>12651100</v>
          </cell>
        </row>
        <row r="168">
          <cell r="B168">
            <v>173800</v>
          </cell>
          <cell r="C168">
            <v>100246985</v>
          </cell>
          <cell r="E168">
            <v>152108</v>
          </cell>
          <cell r="F168">
            <v>0</v>
          </cell>
        </row>
        <row r="169">
          <cell r="B169">
            <v>173801</v>
          </cell>
          <cell r="C169">
            <v>18473885</v>
          </cell>
          <cell r="E169">
            <v>152109</v>
          </cell>
          <cell r="F169">
            <v>0</v>
          </cell>
        </row>
        <row r="170">
          <cell r="B170">
            <v>173802</v>
          </cell>
          <cell r="C170">
            <v>0</v>
          </cell>
          <cell r="E170">
            <v>152110</v>
          </cell>
          <cell r="F170">
            <v>0</v>
          </cell>
        </row>
        <row r="171">
          <cell r="B171">
            <v>173803</v>
          </cell>
          <cell r="C171">
            <v>0</v>
          </cell>
          <cell r="E171">
            <v>152111</v>
          </cell>
          <cell r="F171">
            <v>0</v>
          </cell>
        </row>
        <row r="172">
          <cell r="B172">
            <v>173811</v>
          </cell>
          <cell r="C172">
            <v>0</v>
          </cell>
          <cell r="E172">
            <v>152112</v>
          </cell>
          <cell r="F172">
            <v>0</v>
          </cell>
        </row>
        <row r="173">
          <cell r="B173">
            <v>173812</v>
          </cell>
          <cell r="C173">
            <v>0</v>
          </cell>
          <cell r="E173">
            <v>152113</v>
          </cell>
          <cell r="F173">
            <v>0</v>
          </cell>
        </row>
        <row r="174">
          <cell r="B174">
            <v>173813</v>
          </cell>
          <cell r="C174">
            <v>0</v>
          </cell>
          <cell r="E174">
            <v>152114</v>
          </cell>
          <cell r="F174">
            <v>0</v>
          </cell>
        </row>
        <row r="175">
          <cell r="B175">
            <v>173814</v>
          </cell>
          <cell r="C175">
            <v>0</v>
          </cell>
          <cell r="E175">
            <v>152115</v>
          </cell>
          <cell r="F175">
            <v>0</v>
          </cell>
        </row>
        <row r="176">
          <cell r="B176">
            <v>173804</v>
          </cell>
          <cell r="C176">
            <v>0</v>
          </cell>
          <cell r="E176">
            <v>152116</v>
          </cell>
          <cell r="F176">
            <v>0</v>
          </cell>
        </row>
        <row r="177">
          <cell r="B177">
            <v>173821</v>
          </cell>
          <cell r="C177">
            <v>6137232</v>
          </cell>
          <cell r="E177">
            <v>152117</v>
          </cell>
          <cell r="F177">
            <v>21500</v>
          </cell>
        </row>
        <row r="178">
          <cell r="B178">
            <v>173822</v>
          </cell>
          <cell r="C178">
            <v>1503190</v>
          </cell>
          <cell r="E178">
            <v>152118</v>
          </cell>
          <cell r="F178">
            <v>0</v>
          </cell>
        </row>
        <row r="179">
          <cell r="B179">
            <v>173823</v>
          </cell>
          <cell r="C179">
            <v>4634042</v>
          </cell>
          <cell r="E179">
            <v>152120</v>
          </cell>
          <cell r="F179">
            <v>10000</v>
          </cell>
        </row>
        <row r="180">
          <cell r="B180">
            <v>173841</v>
          </cell>
          <cell r="C180">
            <v>0</v>
          </cell>
          <cell r="E180">
            <v>152171</v>
          </cell>
          <cell r="F180">
            <v>0</v>
          </cell>
        </row>
        <row r="181">
          <cell r="B181">
            <v>173842</v>
          </cell>
          <cell r="C181">
            <v>0</v>
          </cell>
          <cell r="E181">
            <v>152172</v>
          </cell>
          <cell r="F181">
            <v>0</v>
          </cell>
        </row>
        <row r="182">
          <cell r="B182">
            <v>173843</v>
          </cell>
          <cell r="C182">
            <v>0</v>
          </cell>
          <cell r="E182">
            <v>152121</v>
          </cell>
          <cell r="F182">
            <v>49694728</v>
          </cell>
        </row>
        <row r="183">
          <cell r="B183">
            <v>173851</v>
          </cell>
          <cell r="C183">
            <v>72987109</v>
          </cell>
          <cell r="E183">
            <v>152122</v>
          </cell>
          <cell r="F183">
            <v>160000</v>
          </cell>
        </row>
        <row r="184">
          <cell r="B184">
            <v>173881</v>
          </cell>
          <cell r="C184">
            <v>2648759</v>
          </cell>
          <cell r="E184">
            <v>152123</v>
          </cell>
          <cell r="F184">
            <v>0</v>
          </cell>
        </row>
        <row r="185">
          <cell r="B185">
            <v>173882</v>
          </cell>
          <cell r="C185">
            <v>1582362</v>
          </cell>
          <cell r="E185">
            <v>152124</v>
          </cell>
          <cell r="F185">
            <v>37350</v>
          </cell>
        </row>
        <row r="186">
          <cell r="B186">
            <v>173883</v>
          </cell>
          <cell r="C186">
            <v>1066397</v>
          </cell>
          <cell r="E186">
            <v>152125</v>
          </cell>
          <cell r="F186">
            <v>0</v>
          </cell>
        </row>
        <row r="187">
          <cell r="B187">
            <v>173900</v>
          </cell>
          <cell r="C187">
            <v>27153247</v>
          </cell>
          <cell r="E187">
            <v>152126</v>
          </cell>
          <cell r="F187">
            <v>3183440</v>
          </cell>
        </row>
        <row r="188">
          <cell r="B188">
            <v>173901</v>
          </cell>
          <cell r="C188">
            <v>0</v>
          </cell>
          <cell r="E188">
            <v>152127</v>
          </cell>
          <cell r="F188">
            <v>0</v>
          </cell>
        </row>
        <row r="189">
          <cell r="B189">
            <v>173902</v>
          </cell>
          <cell r="C189">
            <v>0</v>
          </cell>
          <cell r="E189">
            <v>152128</v>
          </cell>
          <cell r="F189">
            <v>9941970</v>
          </cell>
        </row>
        <row r="190">
          <cell r="B190">
            <v>173903</v>
          </cell>
          <cell r="C190">
            <v>0</v>
          </cell>
          <cell r="E190">
            <v>152129</v>
          </cell>
          <cell r="F190">
            <v>0</v>
          </cell>
        </row>
        <row r="191">
          <cell r="B191">
            <v>173904</v>
          </cell>
          <cell r="C191">
            <v>0</v>
          </cell>
          <cell r="E191">
            <v>152130</v>
          </cell>
          <cell r="F191">
            <v>74100</v>
          </cell>
        </row>
        <row r="192">
          <cell r="B192">
            <v>173905</v>
          </cell>
          <cell r="C192">
            <v>0</v>
          </cell>
          <cell r="E192">
            <v>152131</v>
          </cell>
          <cell r="F192">
            <v>61380</v>
          </cell>
        </row>
        <row r="193">
          <cell r="B193">
            <v>173906</v>
          </cell>
          <cell r="C193">
            <v>2275</v>
          </cell>
          <cell r="E193">
            <v>152132</v>
          </cell>
          <cell r="F193">
            <v>0</v>
          </cell>
        </row>
        <row r="194">
          <cell r="B194">
            <v>173907</v>
          </cell>
          <cell r="C194">
            <v>0</v>
          </cell>
          <cell r="E194">
            <v>152133</v>
          </cell>
          <cell r="F194">
            <v>0</v>
          </cell>
        </row>
        <row r="195">
          <cell r="B195">
            <v>173908</v>
          </cell>
          <cell r="C195">
            <v>0</v>
          </cell>
          <cell r="E195">
            <v>152134</v>
          </cell>
          <cell r="F195">
            <v>88000</v>
          </cell>
        </row>
        <row r="196">
          <cell r="B196">
            <v>173909</v>
          </cell>
          <cell r="C196">
            <v>0</v>
          </cell>
          <cell r="E196">
            <v>152135</v>
          </cell>
          <cell r="F196">
            <v>0</v>
          </cell>
        </row>
        <row r="197">
          <cell r="B197">
            <v>173910</v>
          </cell>
          <cell r="C197">
            <v>0</v>
          </cell>
          <cell r="E197">
            <v>152136</v>
          </cell>
          <cell r="F197">
            <v>0</v>
          </cell>
        </row>
        <row r="198">
          <cell r="B198">
            <v>173911</v>
          </cell>
          <cell r="C198">
            <v>26840571</v>
          </cell>
          <cell r="E198">
            <v>152137</v>
          </cell>
          <cell r="F198">
            <v>69300</v>
          </cell>
        </row>
        <row r="199">
          <cell r="B199">
            <v>173913</v>
          </cell>
          <cell r="C199">
            <v>2510642</v>
          </cell>
          <cell r="E199">
            <v>152138</v>
          </cell>
          <cell r="F199">
            <v>0</v>
          </cell>
        </row>
        <row r="200">
          <cell r="B200">
            <v>173914</v>
          </cell>
          <cell r="C200">
            <v>24329929</v>
          </cell>
          <cell r="E200">
            <v>152140</v>
          </cell>
          <cell r="F200">
            <v>2194190</v>
          </cell>
        </row>
        <row r="201">
          <cell r="B201">
            <v>173912</v>
          </cell>
          <cell r="C201">
            <v>0</v>
          </cell>
          <cell r="E201">
            <v>152143</v>
          </cell>
          <cell r="F201">
            <v>0</v>
          </cell>
        </row>
        <row r="202">
          <cell r="B202">
            <v>173915</v>
          </cell>
          <cell r="C202">
            <v>307091</v>
          </cell>
          <cell r="E202">
            <v>152144</v>
          </cell>
          <cell r="F202">
            <v>33884998</v>
          </cell>
        </row>
        <row r="203">
          <cell r="B203">
            <v>173916</v>
          </cell>
          <cell r="C203">
            <v>3310</v>
          </cell>
          <cell r="E203">
            <v>152145</v>
          </cell>
          <cell r="F203">
            <v>0</v>
          </cell>
        </row>
        <row r="204">
          <cell r="B204">
            <v>173917</v>
          </cell>
          <cell r="C204">
            <v>0</v>
          </cell>
          <cell r="E204">
            <v>152146</v>
          </cell>
          <cell r="F204">
            <v>0</v>
          </cell>
        </row>
        <row r="205">
          <cell r="B205">
            <v>173989</v>
          </cell>
          <cell r="C205">
            <v>0</v>
          </cell>
          <cell r="E205">
            <v>152147</v>
          </cell>
          <cell r="F205">
            <v>0</v>
          </cell>
        </row>
        <row r="206">
          <cell r="B206">
            <v>174100</v>
          </cell>
          <cell r="C206">
            <v>0</v>
          </cell>
          <cell r="E206">
            <v>152148</v>
          </cell>
          <cell r="F206">
            <v>0</v>
          </cell>
        </row>
        <row r="207">
          <cell r="B207">
            <v>174101</v>
          </cell>
          <cell r="C207">
            <v>0</v>
          </cell>
          <cell r="E207">
            <v>152141</v>
          </cell>
          <cell r="F207">
            <v>0</v>
          </cell>
        </row>
        <row r="208">
          <cell r="B208">
            <v>174102</v>
          </cell>
          <cell r="C208">
            <v>0</v>
          </cell>
          <cell r="E208">
            <v>152142</v>
          </cell>
          <cell r="F208">
            <v>0</v>
          </cell>
        </row>
        <row r="209">
          <cell r="B209">
            <v>174103</v>
          </cell>
          <cell r="C209">
            <v>0</v>
          </cell>
          <cell r="E209">
            <v>152150</v>
          </cell>
          <cell r="F209">
            <v>0</v>
          </cell>
        </row>
        <row r="210">
          <cell r="B210">
            <v>174104</v>
          </cell>
          <cell r="C210">
            <v>0</v>
          </cell>
          <cell r="E210">
            <v>152151</v>
          </cell>
          <cell r="F210">
            <v>0</v>
          </cell>
        </row>
        <row r="211">
          <cell r="B211">
            <v>174105</v>
          </cell>
          <cell r="C211">
            <v>0</v>
          </cell>
          <cell r="E211">
            <v>152152</v>
          </cell>
          <cell r="F211">
            <v>0</v>
          </cell>
        </row>
        <row r="212">
          <cell r="B212">
            <v>174106</v>
          </cell>
          <cell r="C212">
            <v>0</v>
          </cell>
          <cell r="E212">
            <v>152153</v>
          </cell>
          <cell r="F212">
            <v>0</v>
          </cell>
        </row>
        <row r="213">
          <cell r="B213">
            <v>174107</v>
          </cell>
          <cell r="C213">
            <v>0</v>
          </cell>
          <cell r="E213">
            <v>152160</v>
          </cell>
          <cell r="F213">
            <v>0</v>
          </cell>
        </row>
        <row r="214">
          <cell r="B214">
            <v>174108</v>
          </cell>
          <cell r="C214">
            <v>0</v>
          </cell>
          <cell r="E214">
            <v>152161</v>
          </cell>
          <cell r="F214">
            <v>0</v>
          </cell>
        </row>
        <row r="215">
          <cell r="B215">
            <v>174109</v>
          </cell>
          <cell r="C215">
            <v>0</v>
          </cell>
          <cell r="E215">
            <v>152162</v>
          </cell>
          <cell r="F215">
            <v>0</v>
          </cell>
        </row>
        <row r="216">
          <cell r="B216">
            <v>174121</v>
          </cell>
          <cell r="C216">
            <v>0</v>
          </cell>
          <cell r="E216">
            <v>152163</v>
          </cell>
          <cell r="F216">
            <v>0</v>
          </cell>
        </row>
        <row r="217">
          <cell r="B217">
            <v>174200</v>
          </cell>
          <cell r="C217">
            <v>0</v>
          </cell>
          <cell r="E217">
            <v>152173</v>
          </cell>
          <cell r="F217">
            <v>363401</v>
          </cell>
        </row>
        <row r="218">
          <cell r="B218">
            <v>174300</v>
          </cell>
          <cell r="C218">
            <v>0</v>
          </cell>
          <cell r="E218">
            <v>152174</v>
          </cell>
          <cell r="F218">
            <v>0</v>
          </cell>
        </row>
        <row r="219">
          <cell r="B219">
            <v>174301</v>
          </cell>
          <cell r="C219">
            <v>0</v>
          </cell>
          <cell r="E219">
            <v>152175</v>
          </cell>
          <cell r="F219">
            <v>0</v>
          </cell>
        </row>
        <row r="220">
          <cell r="B220">
            <v>174302</v>
          </cell>
          <cell r="C220">
            <v>0</v>
          </cell>
          <cell r="E220">
            <v>152176</v>
          </cell>
          <cell r="F220">
            <v>140000</v>
          </cell>
        </row>
        <row r="221">
          <cell r="B221">
            <v>174303</v>
          </cell>
          <cell r="C221">
            <v>0</v>
          </cell>
          <cell r="E221">
            <v>152177</v>
          </cell>
          <cell r="F221">
            <v>0</v>
          </cell>
        </row>
        <row r="222">
          <cell r="B222">
            <v>174304</v>
          </cell>
          <cell r="C222">
            <v>0</v>
          </cell>
          <cell r="E222">
            <v>152179</v>
          </cell>
          <cell r="F222">
            <v>223401</v>
          </cell>
        </row>
        <row r="223">
          <cell r="B223">
            <v>174305</v>
          </cell>
          <cell r="C223">
            <v>0</v>
          </cell>
          <cell r="E223">
            <v>152180</v>
          </cell>
          <cell r="F223">
            <v>0</v>
          </cell>
        </row>
        <row r="224">
          <cell r="B224">
            <v>174306</v>
          </cell>
          <cell r="C224">
            <v>0</v>
          </cell>
          <cell r="E224">
            <v>152181</v>
          </cell>
          <cell r="F224">
            <v>0</v>
          </cell>
        </row>
        <row r="225">
          <cell r="B225">
            <v>174307</v>
          </cell>
          <cell r="C225">
            <v>0</v>
          </cell>
          <cell r="E225">
            <v>152182</v>
          </cell>
          <cell r="F225">
            <v>0</v>
          </cell>
        </row>
        <row r="226">
          <cell r="B226">
            <v>174308</v>
          </cell>
          <cell r="C226">
            <v>0</v>
          </cell>
          <cell r="E226">
            <v>152801</v>
          </cell>
          <cell r="F226">
            <v>309156904</v>
          </cell>
        </row>
        <row r="227">
          <cell r="B227">
            <v>174309</v>
          </cell>
          <cell r="C227">
            <v>0</v>
          </cell>
          <cell r="E227">
            <v>152802</v>
          </cell>
          <cell r="F227">
            <v>127263913</v>
          </cell>
        </row>
        <row r="228">
          <cell r="B228">
            <v>174310</v>
          </cell>
          <cell r="C228">
            <v>0</v>
          </cell>
          <cell r="E228">
            <v>152803</v>
          </cell>
          <cell r="F228">
            <v>84014737</v>
          </cell>
        </row>
        <row r="229">
          <cell r="B229">
            <v>174311</v>
          </cell>
          <cell r="C229">
            <v>0</v>
          </cell>
          <cell r="E229">
            <v>152804</v>
          </cell>
          <cell r="F229">
            <v>83645338</v>
          </cell>
        </row>
        <row r="230">
          <cell r="B230">
            <v>174321</v>
          </cell>
          <cell r="C230">
            <v>0</v>
          </cell>
          <cell r="E230">
            <v>152805</v>
          </cell>
          <cell r="F230">
            <v>14232916</v>
          </cell>
        </row>
        <row r="231">
          <cell r="B231">
            <v>174400</v>
          </cell>
          <cell r="C231">
            <v>0</v>
          </cell>
          <cell r="E231">
            <v>152811</v>
          </cell>
          <cell r="F231">
            <v>437757</v>
          </cell>
        </row>
        <row r="232">
          <cell r="B232">
            <v>174500</v>
          </cell>
          <cell r="C232">
            <v>0</v>
          </cell>
          <cell r="E232">
            <v>152812</v>
          </cell>
          <cell r="F232">
            <v>0</v>
          </cell>
        </row>
        <row r="233">
          <cell r="B233">
            <v>174600</v>
          </cell>
          <cell r="C233">
            <v>0</v>
          </cell>
          <cell r="E233">
            <v>152813</v>
          </cell>
          <cell r="F233">
            <v>0</v>
          </cell>
        </row>
        <row r="234">
          <cell r="B234">
            <v>174700</v>
          </cell>
          <cell r="C234">
            <v>0</v>
          </cell>
          <cell r="E234">
            <v>152814</v>
          </cell>
          <cell r="F234">
            <v>0</v>
          </cell>
        </row>
        <row r="235">
          <cell r="B235">
            <v>174701</v>
          </cell>
          <cell r="C235">
            <v>0</v>
          </cell>
          <cell r="E235">
            <v>152815</v>
          </cell>
          <cell r="F235">
            <v>0</v>
          </cell>
        </row>
        <row r="236">
          <cell r="B236">
            <v>174702</v>
          </cell>
          <cell r="C236">
            <v>0</v>
          </cell>
          <cell r="E236">
            <v>152816</v>
          </cell>
          <cell r="F236">
            <v>0</v>
          </cell>
        </row>
        <row r="237">
          <cell r="B237">
            <v>174703</v>
          </cell>
          <cell r="C237">
            <v>0</v>
          </cell>
          <cell r="E237">
            <v>152817</v>
          </cell>
          <cell r="F237">
            <v>0</v>
          </cell>
        </row>
        <row r="238">
          <cell r="B238">
            <v>174704</v>
          </cell>
          <cell r="C238">
            <v>0</v>
          </cell>
          <cell r="E238">
            <v>152818</v>
          </cell>
          <cell r="F238">
            <v>0</v>
          </cell>
        </row>
        <row r="239">
          <cell r="B239">
            <v>174711</v>
          </cell>
          <cell r="C239">
            <v>0</v>
          </cell>
          <cell r="E239">
            <v>152819</v>
          </cell>
          <cell r="F239">
            <v>437757</v>
          </cell>
        </row>
        <row r="240">
          <cell r="B240">
            <v>174712</v>
          </cell>
          <cell r="C240">
            <v>0</v>
          </cell>
          <cell r="E240">
            <v>152821</v>
          </cell>
          <cell r="F240">
            <v>0</v>
          </cell>
        </row>
        <row r="241">
          <cell r="B241">
            <v>174713</v>
          </cell>
          <cell r="C241">
            <v>0</v>
          </cell>
          <cell r="E241">
            <v>152822</v>
          </cell>
          <cell r="F241">
            <v>0</v>
          </cell>
        </row>
        <row r="242">
          <cell r="B242">
            <v>174800</v>
          </cell>
          <cell r="C242">
            <v>53737992</v>
          </cell>
          <cell r="E242">
            <v>152823</v>
          </cell>
          <cell r="F242">
            <v>0</v>
          </cell>
        </row>
        <row r="243">
          <cell r="B243">
            <v>174811</v>
          </cell>
          <cell r="C243">
            <v>53690112</v>
          </cell>
          <cell r="E243">
            <v>152824</v>
          </cell>
          <cell r="F243">
            <v>0</v>
          </cell>
        </row>
        <row r="244">
          <cell r="B244">
            <v>174812</v>
          </cell>
          <cell r="C244">
            <v>48428752</v>
          </cell>
          <cell r="E244">
            <v>152831</v>
          </cell>
          <cell r="F244">
            <v>0</v>
          </cell>
        </row>
        <row r="245">
          <cell r="B245">
            <v>174813</v>
          </cell>
          <cell r="C245">
            <v>5261360</v>
          </cell>
          <cell r="E245">
            <v>152832</v>
          </cell>
          <cell r="F245">
            <v>0</v>
          </cell>
        </row>
        <row r="246">
          <cell r="B246">
            <v>174830</v>
          </cell>
          <cell r="C246">
            <v>47880</v>
          </cell>
          <cell r="E246">
            <v>152833</v>
          </cell>
          <cell r="F246">
            <v>0</v>
          </cell>
        </row>
        <row r="247">
          <cell r="B247">
            <v>174831</v>
          </cell>
          <cell r="C247">
            <v>0</v>
          </cell>
          <cell r="E247">
            <v>152200</v>
          </cell>
          <cell r="F247">
            <v>77548386</v>
          </cell>
        </row>
        <row r="248">
          <cell r="B248">
            <v>174832</v>
          </cell>
          <cell r="C248">
            <v>0</v>
          </cell>
          <cell r="E248">
            <v>152201</v>
          </cell>
          <cell r="F248">
            <v>30081450</v>
          </cell>
        </row>
        <row r="249">
          <cell r="B249">
            <v>174833</v>
          </cell>
          <cell r="C249">
            <v>0</v>
          </cell>
          <cell r="E249">
            <v>152202</v>
          </cell>
          <cell r="F249">
            <v>6162650</v>
          </cell>
        </row>
        <row r="250">
          <cell r="B250">
            <v>174834</v>
          </cell>
          <cell r="C250">
            <v>0</v>
          </cell>
          <cell r="E250">
            <v>152203</v>
          </cell>
          <cell r="F250">
            <v>23918800</v>
          </cell>
        </row>
        <row r="251">
          <cell r="B251">
            <v>174835</v>
          </cell>
          <cell r="C251">
            <v>0</v>
          </cell>
          <cell r="E251">
            <v>152211</v>
          </cell>
          <cell r="F251">
            <v>24604060</v>
          </cell>
        </row>
        <row r="252">
          <cell r="B252">
            <v>174850</v>
          </cell>
          <cell r="C252">
            <v>0</v>
          </cell>
          <cell r="E252">
            <v>152212</v>
          </cell>
          <cell r="F252">
            <v>22300</v>
          </cell>
        </row>
        <row r="253">
          <cell r="B253">
            <v>174851</v>
          </cell>
          <cell r="C253">
            <v>0</v>
          </cell>
          <cell r="E253">
            <v>152213</v>
          </cell>
          <cell r="F253">
            <v>0</v>
          </cell>
        </row>
        <row r="254">
          <cell r="B254">
            <v>174852</v>
          </cell>
          <cell r="C254">
            <v>0</v>
          </cell>
          <cell r="E254">
            <v>152214</v>
          </cell>
          <cell r="F254">
            <v>871750</v>
          </cell>
        </row>
        <row r="255">
          <cell r="B255">
            <v>174900</v>
          </cell>
          <cell r="C255">
            <v>0</v>
          </cell>
          <cell r="E255">
            <v>152220</v>
          </cell>
          <cell r="F255">
            <v>15452760</v>
          </cell>
        </row>
        <row r="256">
          <cell r="B256">
            <v>174911</v>
          </cell>
          <cell r="C256">
            <v>0</v>
          </cell>
          <cell r="E256">
            <v>152290</v>
          </cell>
          <cell r="F256">
            <v>0</v>
          </cell>
        </row>
        <row r="257">
          <cell r="B257">
            <v>174912</v>
          </cell>
          <cell r="C257">
            <v>0</v>
          </cell>
          <cell r="E257">
            <v>152291</v>
          </cell>
          <cell r="F257">
            <v>0</v>
          </cell>
        </row>
        <row r="258">
          <cell r="B258">
            <v>174913</v>
          </cell>
          <cell r="C258">
            <v>0</v>
          </cell>
          <cell r="E258">
            <v>152292</v>
          </cell>
          <cell r="F258">
            <v>1500</v>
          </cell>
        </row>
        <row r="259">
          <cell r="B259">
            <v>174920</v>
          </cell>
          <cell r="C259">
            <v>0</v>
          </cell>
          <cell r="E259">
            <v>152293</v>
          </cell>
          <cell r="F259">
            <v>0</v>
          </cell>
        </row>
        <row r="260">
          <cell r="B260">
            <v>175000</v>
          </cell>
          <cell r="C260">
            <v>1174592935</v>
          </cell>
          <cell r="E260">
            <v>152294</v>
          </cell>
          <cell r="F260">
            <v>0</v>
          </cell>
        </row>
        <row r="261">
          <cell r="B261">
            <v>175100</v>
          </cell>
          <cell r="C261">
            <v>660823316</v>
          </cell>
          <cell r="E261">
            <v>152295</v>
          </cell>
          <cell r="F261">
            <v>534500</v>
          </cell>
        </row>
        <row r="262">
          <cell r="B262">
            <v>175101</v>
          </cell>
          <cell r="C262">
            <v>0</v>
          </cell>
          <cell r="E262">
            <v>152296</v>
          </cell>
          <cell r="F262">
            <v>2116500</v>
          </cell>
        </row>
        <row r="263">
          <cell r="B263">
            <v>175102</v>
          </cell>
          <cell r="C263">
            <v>0</v>
          </cell>
          <cell r="E263">
            <v>152297</v>
          </cell>
          <cell r="F263">
            <v>5493250</v>
          </cell>
        </row>
        <row r="264">
          <cell r="B264">
            <v>175103</v>
          </cell>
          <cell r="C264">
            <v>0</v>
          </cell>
          <cell r="E264">
            <v>152298</v>
          </cell>
          <cell r="F264">
            <v>49500</v>
          </cell>
        </row>
        <row r="265">
          <cell r="B265">
            <v>175104</v>
          </cell>
          <cell r="C265">
            <v>0</v>
          </cell>
          <cell r="E265">
            <v>152299</v>
          </cell>
          <cell r="F265">
            <v>62000</v>
          </cell>
        </row>
        <row r="266">
          <cell r="B266">
            <v>175105</v>
          </cell>
          <cell r="C266">
            <v>0</v>
          </cell>
          <cell r="E266">
            <v>152221</v>
          </cell>
          <cell r="F266">
            <v>408000</v>
          </cell>
        </row>
        <row r="267">
          <cell r="B267">
            <v>175106</v>
          </cell>
          <cell r="C267">
            <v>0</v>
          </cell>
          <cell r="E267">
            <v>152222</v>
          </cell>
          <cell r="F267">
            <v>231200</v>
          </cell>
        </row>
        <row r="268">
          <cell r="B268">
            <v>175107</v>
          </cell>
          <cell r="C268">
            <v>0</v>
          </cell>
          <cell r="E268">
            <v>152223</v>
          </cell>
          <cell r="F268">
            <v>169600</v>
          </cell>
        </row>
        <row r="269">
          <cell r="B269">
            <v>175108</v>
          </cell>
          <cell r="C269">
            <v>0</v>
          </cell>
          <cell r="E269">
            <v>152224</v>
          </cell>
          <cell r="F269">
            <v>7200</v>
          </cell>
        </row>
        <row r="270">
          <cell r="B270">
            <v>175109</v>
          </cell>
          <cell r="C270">
            <v>0</v>
          </cell>
          <cell r="E270">
            <v>152231</v>
          </cell>
          <cell r="F270">
            <v>866538</v>
          </cell>
        </row>
        <row r="271">
          <cell r="B271">
            <v>175110</v>
          </cell>
          <cell r="C271">
            <v>0</v>
          </cell>
          <cell r="E271">
            <v>152232</v>
          </cell>
          <cell r="F271">
            <v>5073</v>
          </cell>
        </row>
        <row r="272">
          <cell r="B272">
            <v>175111</v>
          </cell>
          <cell r="C272">
            <v>0</v>
          </cell>
          <cell r="E272">
            <v>152236</v>
          </cell>
          <cell r="F272">
            <v>1448972</v>
          </cell>
        </row>
        <row r="273">
          <cell r="B273">
            <v>175112</v>
          </cell>
          <cell r="C273">
            <v>0</v>
          </cell>
          <cell r="E273">
            <v>152241</v>
          </cell>
          <cell r="F273">
            <v>63585</v>
          </cell>
        </row>
        <row r="274">
          <cell r="B274">
            <v>175113</v>
          </cell>
          <cell r="C274">
            <v>0</v>
          </cell>
          <cell r="E274">
            <v>152242</v>
          </cell>
          <cell r="F274">
            <v>63585</v>
          </cell>
        </row>
        <row r="275">
          <cell r="B275">
            <v>175114</v>
          </cell>
          <cell r="C275">
            <v>0</v>
          </cell>
          <cell r="E275">
            <v>152245</v>
          </cell>
          <cell r="F275">
            <v>0</v>
          </cell>
        </row>
        <row r="276">
          <cell r="B276">
            <v>175115</v>
          </cell>
          <cell r="C276">
            <v>0</v>
          </cell>
          <cell r="E276">
            <v>152246</v>
          </cell>
          <cell r="F276">
            <v>0</v>
          </cell>
        </row>
        <row r="277">
          <cell r="B277">
            <v>175116</v>
          </cell>
          <cell r="C277">
            <v>0</v>
          </cell>
          <cell r="E277">
            <v>152247</v>
          </cell>
          <cell r="F277">
            <v>0</v>
          </cell>
        </row>
        <row r="278">
          <cell r="B278">
            <v>175117</v>
          </cell>
          <cell r="C278">
            <v>0</v>
          </cell>
          <cell r="E278">
            <v>152248</v>
          </cell>
          <cell r="F278">
            <v>1830200</v>
          </cell>
        </row>
        <row r="279">
          <cell r="B279">
            <v>175118</v>
          </cell>
          <cell r="C279">
            <v>0</v>
          </cell>
          <cell r="E279">
            <v>152249</v>
          </cell>
          <cell r="F279">
            <v>143120</v>
          </cell>
        </row>
        <row r="280">
          <cell r="B280">
            <v>175119</v>
          </cell>
          <cell r="C280">
            <v>0</v>
          </cell>
          <cell r="E280">
            <v>152250</v>
          </cell>
          <cell r="F280">
            <v>10073619</v>
          </cell>
        </row>
        <row r="281">
          <cell r="B281">
            <v>175120</v>
          </cell>
          <cell r="C281">
            <v>366355708</v>
          </cell>
          <cell r="E281">
            <v>152251</v>
          </cell>
          <cell r="F281">
            <v>6939780</v>
          </cell>
        </row>
        <row r="282">
          <cell r="B282">
            <v>175121</v>
          </cell>
          <cell r="C282">
            <v>0</v>
          </cell>
          <cell r="E282">
            <v>152252</v>
          </cell>
          <cell r="F282">
            <v>57400</v>
          </cell>
        </row>
        <row r="283">
          <cell r="B283">
            <v>175122</v>
          </cell>
          <cell r="C283">
            <v>0</v>
          </cell>
          <cell r="E283">
            <v>152260</v>
          </cell>
          <cell r="F283">
            <v>88856</v>
          </cell>
        </row>
        <row r="284">
          <cell r="B284">
            <v>175123</v>
          </cell>
          <cell r="C284">
            <v>0</v>
          </cell>
          <cell r="E284">
            <v>152261</v>
          </cell>
          <cell r="F284">
            <v>88856</v>
          </cell>
        </row>
        <row r="285">
          <cell r="B285">
            <v>175124</v>
          </cell>
          <cell r="C285">
            <v>197186000</v>
          </cell>
          <cell r="E285">
            <v>152262</v>
          </cell>
          <cell r="F285">
            <v>0</v>
          </cell>
        </row>
        <row r="286">
          <cell r="B286">
            <v>175125</v>
          </cell>
          <cell r="C286">
            <v>75648386</v>
          </cell>
          <cell r="E286">
            <v>152263</v>
          </cell>
          <cell r="F286">
            <v>0</v>
          </cell>
        </row>
        <row r="287">
          <cell r="B287">
            <v>175126</v>
          </cell>
          <cell r="C287">
            <v>93521322</v>
          </cell>
          <cell r="E287">
            <v>152264</v>
          </cell>
          <cell r="F287">
            <v>0</v>
          </cell>
        </row>
        <row r="288">
          <cell r="B288">
            <v>175127</v>
          </cell>
          <cell r="C288">
            <v>0</v>
          </cell>
          <cell r="E288">
            <v>152267</v>
          </cell>
          <cell r="F288">
            <v>0</v>
          </cell>
        </row>
        <row r="289">
          <cell r="B289">
            <v>175129</v>
          </cell>
          <cell r="C289">
            <v>0</v>
          </cell>
          <cell r="E289">
            <v>152268</v>
          </cell>
          <cell r="F289">
            <v>0</v>
          </cell>
        </row>
        <row r="290">
          <cell r="B290">
            <v>175130</v>
          </cell>
          <cell r="C290">
            <v>68223071</v>
          </cell>
          <cell r="E290">
            <v>152269</v>
          </cell>
          <cell r="F290">
            <v>0</v>
          </cell>
        </row>
        <row r="291">
          <cell r="B291">
            <v>175131</v>
          </cell>
          <cell r="C291">
            <v>0</v>
          </cell>
          <cell r="E291">
            <v>152271</v>
          </cell>
          <cell r="F291">
            <v>24000</v>
          </cell>
        </row>
        <row r="292">
          <cell r="B292">
            <v>175132</v>
          </cell>
          <cell r="C292">
            <v>0</v>
          </cell>
          <cell r="E292">
            <v>152272</v>
          </cell>
          <cell r="F292">
            <v>5000</v>
          </cell>
        </row>
        <row r="293">
          <cell r="B293">
            <v>175133</v>
          </cell>
          <cell r="C293">
            <v>0</v>
          </cell>
          <cell r="E293">
            <v>152273</v>
          </cell>
          <cell r="F293">
            <v>800000</v>
          </cell>
        </row>
        <row r="294">
          <cell r="B294">
            <v>175134</v>
          </cell>
          <cell r="C294">
            <v>0</v>
          </cell>
          <cell r="E294">
            <v>152275</v>
          </cell>
          <cell r="F294">
            <v>0</v>
          </cell>
        </row>
        <row r="295">
          <cell r="B295">
            <v>175135</v>
          </cell>
          <cell r="C295">
            <v>0</v>
          </cell>
          <cell r="E295">
            <v>152276</v>
          </cell>
          <cell r="F295">
            <v>0</v>
          </cell>
        </row>
        <row r="296">
          <cell r="B296">
            <v>175136</v>
          </cell>
          <cell r="C296">
            <v>0</v>
          </cell>
          <cell r="E296">
            <v>152280</v>
          </cell>
          <cell r="F296">
            <v>108733</v>
          </cell>
        </row>
        <row r="297">
          <cell r="B297">
            <v>175137</v>
          </cell>
          <cell r="C297">
            <v>68223071</v>
          </cell>
          <cell r="E297">
            <v>152281</v>
          </cell>
          <cell r="F297">
            <v>99922</v>
          </cell>
        </row>
        <row r="298">
          <cell r="B298">
            <v>175138</v>
          </cell>
          <cell r="C298">
            <v>0</v>
          </cell>
          <cell r="E298">
            <v>152285</v>
          </cell>
          <cell r="F298">
            <v>8811</v>
          </cell>
        </row>
        <row r="299">
          <cell r="B299">
            <v>175139</v>
          </cell>
          <cell r="C299">
            <v>0</v>
          </cell>
          <cell r="E299">
            <v>152900</v>
          </cell>
          <cell r="F299">
            <v>5000</v>
          </cell>
        </row>
        <row r="300">
          <cell r="B300">
            <v>175140</v>
          </cell>
          <cell r="C300">
            <v>0</v>
          </cell>
          <cell r="E300">
            <v>153000</v>
          </cell>
          <cell r="F300">
            <v>283754117</v>
          </cell>
        </row>
        <row r="301">
          <cell r="B301">
            <v>175141</v>
          </cell>
          <cell r="C301">
            <v>0</v>
          </cell>
          <cell r="E301">
            <v>153100</v>
          </cell>
          <cell r="F301">
            <v>0</v>
          </cell>
        </row>
        <row r="302">
          <cell r="B302">
            <v>175142</v>
          </cell>
          <cell r="C302">
            <v>0</v>
          </cell>
          <cell r="E302">
            <v>153101</v>
          </cell>
          <cell r="F302">
            <v>0</v>
          </cell>
        </row>
        <row r="303">
          <cell r="B303">
            <v>175143</v>
          </cell>
          <cell r="C303">
            <v>0</v>
          </cell>
          <cell r="E303">
            <v>153102</v>
          </cell>
          <cell r="F303">
            <v>0</v>
          </cell>
        </row>
        <row r="304">
          <cell r="B304">
            <v>175149</v>
          </cell>
          <cell r="C304">
            <v>0</v>
          </cell>
          <cell r="E304">
            <v>153103</v>
          </cell>
          <cell r="F304">
            <v>0</v>
          </cell>
        </row>
        <row r="305">
          <cell r="B305">
            <v>175150</v>
          </cell>
          <cell r="C305">
            <v>43058037</v>
          </cell>
          <cell r="E305">
            <v>153104</v>
          </cell>
          <cell r="F305">
            <v>0</v>
          </cell>
        </row>
        <row r="306">
          <cell r="B306">
            <v>175151</v>
          </cell>
          <cell r="C306">
            <v>38569032</v>
          </cell>
          <cell r="E306">
            <v>153105</v>
          </cell>
          <cell r="F306">
            <v>0</v>
          </cell>
        </row>
        <row r="307">
          <cell r="B307">
            <v>175152</v>
          </cell>
          <cell r="C307">
            <v>0</v>
          </cell>
          <cell r="E307">
            <v>153106</v>
          </cell>
          <cell r="F307">
            <v>0</v>
          </cell>
        </row>
        <row r="308">
          <cell r="B308">
            <v>175153</v>
          </cell>
          <cell r="C308">
            <v>4489005</v>
          </cell>
          <cell r="E308">
            <v>153107</v>
          </cell>
          <cell r="F308">
            <v>0</v>
          </cell>
        </row>
        <row r="309">
          <cell r="B309">
            <v>175154</v>
          </cell>
          <cell r="C309">
            <v>0</v>
          </cell>
          <cell r="E309">
            <v>153110</v>
          </cell>
          <cell r="F309">
            <v>0</v>
          </cell>
        </row>
        <row r="310">
          <cell r="B310">
            <v>175155</v>
          </cell>
          <cell r="C310">
            <v>0</v>
          </cell>
          <cell r="E310">
            <v>153111</v>
          </cell>
          <cell r="F310">
            <v>0</v>
          </cell>
        </row>
        <row r="311">
          <cell r="B311">
            <v>175156</v>
          </cell>
          <cell r="C311">
            <v>0</v>
          </cell>
          <cell r="E311">
            <v>153112</v>
          </cell>
          <cell r="F311">
            <v>0</v>
          </cell>
        </row>
        <row r="312">
          <cell r="B312">
            <v>175157</v>
          </cell>
          <cell r="C312">
            <v>0</v>
          </cell>
          <cell r="E312">
            <v>153113</v>
          </cell>
          <cell r="F312">
            <v>0</v>
          </cell>
        </row>
        <row r="313">
          <cell r="B313">
            <v>175158</v>
          </cell>
          <cell r="C313">
            <v>0</v>
          </cell>
          <cell r="E313">
            <v>153121</v>
          </cell>
          <cell r="F313">
            <v>0</v>
          </cell>
        </row>
        <row r="314">
          <cell r="B314">
            <v>175159</v>
          </cell>
          <cell r="C314">
            <v>0</v>
          </cell>
          <cell r="E314">
            <v>153200</v>
          </cell>
          <cell r="F314">
            <v>0</v>
          </cell>
        </row>
        <row r="315">
          <cell r="B315">
            <v>175160</v>
          </cell>
          <cell r="C315">
            <v>0</v>
          </cell>
          <cell r="E315">
            <v>153201</v>
          </cell>
          <cell r="F315">
            <v>0</v>
          </cell>
        </row>
        <row r="316">
          <cell r="B316">
            <v>175161</v>
          </cell>
          <cell r="C316">
            <v>0</v>
          </cell>
          <cell r="E316">
            <v>153202</v>
          </cell>
          <cell r="F316">
            <v>0</v>
          </cell>
        </row>
        <row r="317">
          <cell r="B317">
            <v>175162</v>
          </cell>
          <cell r="C317">
            <v>0</v>
          </cell>
          <cell r="E317">
            <v>153203</v>
          </cell>
          <cell r="F317">
            <v>0</v>
          </cell>
        </row>
        <row r="318">
          <cell r="B318">
            <v>175163</v>
          </cell>
          <cell r="C318">
            <v>0</v>
          </cell>
          <cell r="E318">
            <v>153204</v>
          </cell>
          <cell r="F318">
            <v>0</v>
          </cell>
        </row>
        <row r="319">
          <cell r="B319">
            <v>175164</v>
          </cell>
          <cell r="C319">
            <v>0</v>
          </cell>
          <cell r="E319">
            <v>153205</v>
          </cell>
          <cell r="F319">
            <v>0</v>
          </cell>
        </row>
        <row r="320">
          <cell r="B320">
            <v>175165</v>
          </cell>
          <cell r="C320">
            <v>0</v>
          </cell>
          <cell r="E320">
            <v>153206</v>
          </cell>
          <cell r="F320">
            <v>0</v>
          </cell>
        </row>
        <row r="321">
          <cell r="B321">
            <v>175166</v>
          </cell>
          <cell r="C321">
            <v>0</v>
          </cell>
          <cell r="E321">
            <v>153207</v>
          </cell>
          <cell r="F321">
            <v>0</v>
          </cell>
        </row>
        <row r="322">
          <cell r="B322">
            <v>175170</v>
          </cell>
          <cell r="C322">
            <v>183186500</v>
          </cell>
          <cell r="E322">
            <v>153210</v>
          </cell>
          <cell r="F322">
            <v>0</v>
          </cell>
        </row>
        <row r="323">
          <cell r="B323">
            <v>175171</v>
          </cell>
          <cell r="C323">
            <v>183186500</v>
          </cell>
          <cell r="E323">
            <v>153211</v>
          </cell>
          <cell r="F323">
            <v>0</v>
          </cell>
        </row>
        <row r="324">
          <cell r="B324">
            <v>175172</v>
          </cell>
          <cell r="C324">
            <v>0</v>
          </cell>
          <cell r="E324">
            <v>153212</v>
          </cell>
          <cell r="F324">
            <v>0</v>
          </cell>
        </row>
        <row r="325">
          <cell r="B325">
            <v>175173</v>
          </cell>
          <cell r="C325">
            <v>0</v>
          </cell>
          <cell r="E325">
            <v>153213</v>
          </cell>
          <cell r="F325">
            <v>0</v>
          </cell>
        </row>
        <row r="326">
          <cell r="B326">
            <v>175174</v>
          </cell>
          <cell r="C326">
            <v>0</v>
          </cell>
          <cell r="E326">
            <v>153221</v>
          </cell>
          <cell r="F326">
            <v>0</v>
          </cell>
        </row>
        <row r="327">
          <cell r="B327">
            <v>175300</v>
          </cell>
          <cell r="C327">
            <v>61732630</v>
          </cell>
          <cell r="E327">
            <v>153300</v>
          </cell>
          <cell r="F327">
            <v>0</v>
          </cell>
        </row>
        <row r="328">
          <cell r="B328">
            <v>175400</v>
          </cell>
          <cell r="C328">
            <v>5266787</v>
          </cell>
          <cell r="E328">
            <v>153400</v>
          </cell>
          <cell r="F328">
            <v>0</v>
          </cell>
        </row>
        <row r="329">
          <cell r="B329">
            <v>175401</v>
          </cell>
          <cell r="C329">
            <v>0</v>
          </cell>
          <cell r="E329">
            <v>153500</v>
          </cell>
          <cell r="F329">
            <v>0</v>
          </cell>
        </row>
        <row r="330">
          <cell r="B330">
            <v>175402</v>
          </cell>
          <cell r="C330">
            <v>0</v>
          </cell>
          <cell r="E330">
            <v>153600</v>
          </cell>
          <cell r="F330">
            <v>225210450</v>
          </cell>
        </row>
        <row r="331">
          <cell r="B331">
            <v>175403</v>
          </cell>
          <cell r="C331">
            <v>3486937</v>
          </cell>
          <cell r="E331">
            <v>153601</v>
          </cell>
          <cell r="F331">
            <v>8808571</v>
          </cell>
        </row>
        <row r="332">
          <cell r="B332">
            <v>175405</v>
          </cell>
          <cell r="C332">
            <v>1935975</v>
          </cell>
          <cell r="E332">
            <v>153602</v>
          </cell>
          <cell r="F332">
            <v>4851582</v>
          </cell>
        </row>
        <row r="333">
          <cell r="B333">
            <v>175406</v>
          </cell>
          <cell r="C333">
            <v>1550962</v>
          </cell>
          <cell r="E333">
            <v>153603</v>
          </cell>
          <cell r="F333">
            <v>455830</v>
          </cell>
        </row>
        <row r="334">
          <cell r="B334">
            <v>175404</v>
          </cell>
          <cell r="C334">
            <v>1095600</v>
          </cell>
          <cell r="E334">
            <v>153604</v>
          </cell>
          <cell r="F334">
            <v>3501159</v>
          </cell>
        </row>
        <row r="335">
          <cell r="B335">
            <v>175411</v>
          </cell>
          <cell r="C335">
            <v>0</v>
          </cell>
          <cell r="E335">
            <v>153605</v>
          </cell>
          <cell r="F335">
            <v>0</v>
          </cell>
        </row>
        <row r="336">
          <cell r="B336">
            <v>175412</v>
          </cell>
          <cell r="C336">
            <v>0</v>
          </cell>
          <cell r="E336">
            <v>153611</v>
          </cell>
          <cell r="F336">
            <v>205597747</v>
          </cell>
        </row>
        <row r="337">
          <cell r="B337">
            <v>175413</v>
          </cell>
          <cell r="C337">
            <v>0</v>
          </cell>
          <cell r="E337">
            <v>153612</v>
          </cell>
          <cell r="F337">
            <v>33788985</v>
          </cell>
        </row>
        <row r="338">
          <cell r="B338">
            <v>175414</v>
          </cell>
          <cell r="C338">
            <v>0</v>
          </cell>
          <cell r="E338">
            <v>153613</v>
          </cell>
          <cell r="F338">
            <v>5274859</v>
          </cell>
        </row>
        <row r="339">
          <cell r="B339">
            <v>175415</v>
          </cell>
          <cell r="C339">
            <v>0</v>
          </cell>
          <cell r="E339">
            <v>153614</v>
          </cell>
          <cell r="F339">
            <v>377611</v>
          </cell>
        </row>
        <row r="340">
          <cell r="B340">
            <v>175416</v>
          </cell>
          <cell r="C340">
            <v>429810</v>
          </cell>
          <cell r="E340">
            <v>153615</v>
          </cell>
          <cell r="F340">
            <v>103050</v>
          </cell>
        </row>
        <row r="341">
          <cell r="B341">
            <v>175417</v>
          </cell>
          <cell r="C341">
            <v>0</v>
          </cell>
          <cell r="E341">
            <v>153616</v>
          </cell>
          <cell r="F341">
            <v>144062816</v>
          </cell>
        </row>
        <row r="342">
          <cell r="B342">
            <v>175418</v>
          </cell>
          <cell r="C342">
            <v>34000</v>
          </cell>
          <cell r="E342">
            <v>153617</v>
          </cell>
          <cell r="F342">
            <v>13089501</v>
          </cell>
        </row>
        <row r="343">
          <cell r="B343">
            <v>175419</v>
          </cell>
          <cell r="C343">
            <v>0</v>
          </cell>
          <cell r="E343">
            <v>153618</v>
          </cell>
          <cell r="F343">
            <v>682315</v>
          </cell>
        </row>
        <row r="344">
          <cell r="B344">
            <v>175420</v>
          </cell>
          <cell r="C344">
            <v>220440</v>
          </cell>
          <cell r="E344">
            <v>153619</v>
          </cell>
          <cell r="F344">
            <v>8218610</v>
          </cell>
        </row>
        <row r="345">
          <cell r="B345">
            <v>175500</v>
          </cell>
          <cell r="C345">
            <v>131449548</v>
          </cell>
          <cell r="E345">
            <v>153621</v>
          </cell>
          <cell r="F345">
            <v>370685</v>
          </cell>
        </row>
        <row r="346">
          <cell r="B346">
            <v>175501</v>
          </cell>
          <cell r="C346">
            <v>131449548</v>
          </cell>
          <cell r="E346">
            <v>153622</v>
          </cell>
          <cell r="F346">
            <v>27421</v>
          </cell>
        </row>
        <row r="347">
          <cell r="B347">
            <v>175502</v>
          </cell>
          <cell r="C347">
            <v>0</v>
          </cell>
          <cell r="E347">
            <v>153623</v>
          </cell>
          <cell r="F347">
            <v>0</v>
          </cell>
        </row>
        <row r="348">
          <cell r="B348">
            <v>175600</v>
          </cell>
          <cell r="C348">
            <v>42331349</v>
          </cell>
          <cell r="E348">
            <v>153624</v>
          </cell>
          <cell r="F348">
            <v>81200</v>
          </cell>
        </row>
        <row r="349">
          <cell r="B349">
            <v>175700</v>
          </cell>
          <cell r="C349">
            <v>0</v>
          </cell>
          <cell r="E349">
            <v>153625</v>
          </cell>
          <cell r="F349">
            <v>0</v>
          </cell>
        </row>
        <row r="350">
          <cell r="B350">
            <v>175800</v>
          </cell>
          <cell r="C350">
            <v>272989305</v>
          </cell>
          <cell r="E350">
            <v>153626</v>
          </cell>
          <cell r="F350">
            <v>80341</v>
          </cell>
        </row>
        <row r="351">
          <cell r="B351">
            <v>175801</v>
          </cell>
          <cell r="C351">
            <v>851400</v>
          </cell>
          <cell r="E351">
            <v>153627</v>
          </cell>
          <cell r="F351">
            <v>0</v>
          </cell>
        </row>
        <row r="352">
          <cell r="B352">
            <v>175802</v>
          </cell>
          <cell r="C352">
            <v>14675000</v>
          </cell>
          <cell r="E352">
            <v>153628</v>
          </cell>
          <cell r="F352">
            <v>181671</v>
          </cell>
        </row>
        <row r="353">
          <cell r="B353">
            <v>175803</v>
          </cell>
          <cell r="C353">
            <v>12920000</v>
          </cell>
          <cell r="E353">
            <v>153629</v>
          </cell>
          <cell r="F353">
            <v>52</v>
          </cell>
        </row>
        <row r="354">
          <cell r="B354">
            <v>175804</v>
          </cell>
          <cell r="C354">
            <v>0</v>
          </cell>
          <cell r="E354">
            <v>153631</v>
          </cell>
          <cell r="F354">
            <v>1745246</v>
          </cell>
        </row>
        <row r="355">
          <cell r="B355">
            <v>175805</v>
          </cell>
          <cell r="C355">
            <v>0</v>
          </cell>
          <cell r="E355">
            <v>153632</v>
          </cell>
          <cell r="F355">
            <v>242819</v>
          </cell>
        </row>
        <row r="356">
          <cell r="B356">
            <v>175806</v>
          </cell>
          <cell r="C356">
            <v>1755000</v>
          </cell>
          <cell r="E356">
            <v>153633</v>
          </cell>
          <cell r="F356">
            <v>1502427</v>
          </cell>
        </row>
        <row r="357">
          <cell r="B357">
            <v>175807</v>
          </cell>
          <cell r="C357">
            <v>0</v>
          </cell>
          <cell r="E357">
            <v>153641</v>
          </cell>
          <cell r="F357">
            <v>0</v>
          </cell>
        </row>
        <row r="358">
          <cell r="B358">
            <v>175809</v>
          </cell>
          <cell r="C358">
            <v>0</v>
          </cell>
          <cell r="E358">
            <v>153642</v>
          </cell>
          <cell r="F358">
            <v>0</v>
          </cell>
        </row>
        <row r="359">
          <cell r="B359">
            <v>175810</v>
          </cell>
          <cell r="C359">
            <v>158270495</v>
          </cell>
          <cell r="E359">
            <v>153643</v>
          </cell>
          <cell r="F359">
            <v>0</v>
          </cell>
        </row>
        <row r="360">
          <cell r="B360">
            <v>175811</v>
          </cell>
          <cell r="C360">
            <v>0</v>
          </cell>
          <cell r="E360">
            <v>153651</v>
          </cell>
          <cell r="F360">
            <v>887600</v>
          </cell>
        </row>
        <row r="361">
          <cell r="B361">
            <v>175812</v>
          </cell>
          <cell r="C361">
            <v>0</v>
          </cell>
          <cell r="E361">
            <v>153661</v>
          </cell>
          <cell r="F361">
            <v>6865118</v>
          </cell>
        </row>
        <row r="362">
          <cell r="B362">
            <v>175813</v>
          </cell>
          <cell r="C362">
            <v>14675000</v>
          </cell>
          <cell r="E362">
            <v>153662</v>
          </cell>
          <cell r="F362">
            <v>1621698</v>
          </cell>
        </row>
        <row r="363">
          <cell r="B363">
            <v>175814</v>
          </cell>
          <cell r="C363">
            <v>0</v>
          </cell>
          <cell r="E363">
            <v>153663</v>
          </cell>
          <cell r="F363">
            <v>5243420</v>
          </cell>
        </row>
        <row r="364">
          <cell r="B364">
            <v>175815</v>
          </cell>
          <cell r="C364">
            <v>2815810</v>
          </cell>
          <cell r="E364">
            <v>153681</v>
          </cell>
          <cell r="F364">
            <v>935483</v>
          </cell>
        </row>
        <row r="365">
          <cell r="B365">
            <v>175816</v>
          </cell>
          <cell r="C365">
            <v>0</v>
          </cell>
          <cell r="E365">
            <v>153682</v>
          </cell>
          <cell r="F365">
            <v>7620</v>
          </cell>
        </row>
        <row r="366">
          <cell r="B366">
            <v>175817</v>
          </cell>
          <cell r="C366">
            <v>1804520</v>
          </cell>
          <cell r="E366">
            <v>153683</v>
          </cell>
          <cell r="F366">
            <v>927863</v>
          </cell>
        </row>
        <row r="367">
          <cell r="B367">
            <v>175818</v>
          </cell>
          <cell r="C367">
            <v>29424290</v>
          </cell>
          <cell r="E367">
            <v>153700</v>
          </cell>
          <cell r="F367">
            <v>0</v>
          </cell>
        </row>
        <row r="368">
          <cell r="B368">
            <v>175819</v>
          </cell>
          <cell r="C368">
            <v>28705180</v>
          </cell>
          <cell r="E368">
            <v>153701</v>
          </cell>
          <cell r="F368">
            <v>0</v>
          </cell>
        </row>
        <row r="369">
          <cell r="B369">
            <v>175820</v>
          </cell>
          <cell r="C369">
            <v>4411260</v>
          </cell>
          <cell r="E369">
            <v>153702</v>
          </cell>
          <cell r="F369">
            <v>0</v>
          </cell>
        </row>
        <row r="370">
          <cell r="B370">
            <v>175821</v>
          </cell>
          <cell r="C370">
            <v>2104000</v>
          </cell>
          <cell r="E370">
            <v>153703</v>
          </cell>
          <cell r="F370">
            <v>0</v>
          </cell>
        </row>
        <row r="371">
          <cell r="B371">
            <v>175822</v>
          </cell>
          <cell r="C371">
            <v>0</v>
          </cell>
          <cell r="E371">
            <v>153704</v>
          </cell>
          <cell r="F371">
            <v>0</v>
          </cell>
        </row>
        <row r="372">
          <cell r="B372">
            <v>175824</v>
          </cell>
          <cell r="C372">
            <v>74330435</v>
          </cell>
          <cell r="E372">
            <v>153705</v>
          </cell>
          <cell r="F372">
            <v>0</v>
          </cell>
        </row>
        <row r="373">
          <cell r="B373">
            <v>175825</v>
          </cell>
          <cell r="C373">
            <v>9348000</v>
          </cell>
          <cell r="E373">
            <v>153706</v>
          </cell>
          <cell r="F373">
            <v>0</v>
          </cell>
        </row>
        <row r="374">
          <cell r="B374">
            <v>175826</v>
          </cell>
          <cell r="C374">
            <v>2822405</v>
          </cell>
          <cell r="E374">
            <v>153707</v>
          </cell>
          <cell r="F374">
            <v>0</v>
          </cell>
        </row>
        <row r="375">
          <cell r="B375">
            <v>175827</v>
          </cell>
          <cell r="C375">
            <v>0</v>
          </cell>
          <cell r="E375">
            <v>153708</v>
          </cell>
          <cell r="F375">
            <v>0</v>
          </cell>
        </row>
        <row r="376">
          <cell r="B376">
            <v>175830</v>
          </cell>
          <cell r="C376">
            <v>5798760</v>
          </cell>
          <cell r="E376">
            <v>153709</v>
          </cell>
          <cell r="F376">
            <v>0</v>
          </cell>
        </row>
        <row r="377">
          <cell r="B377">
            <v>175831</v>
          </cell>
          <cell r="C377">
            <v>188090</v>
          </cell>
          <cell r="E377">
            <v>153711</v>
          </cell>
          <cell r="F377">
            <v>0</v>
          </cell>
        </row>
        <row r="378">
          <cell r="B378">
            <v>175832</v>
          </cell>
          <cell r="C378">
            <v>3025530</v>
          </cell>
          <cell r="E378">
            <v>153800</v>
          </cell>
          <cell r="F378">
            <v>0</v>
          </cell>
        </row>
        <row r="379">
          <cell r="B379">
            <v>175833</v>
          </cell>
          <cell r="C379">
            <v>457710</v>
          </cell>
          <cell r="E379">
            <v>153900</v>
          </cell>
          <cell r="F379">
            <v>57929628</v>
          </cell>
        </row>
        <row r="380">
          <cell r="B380">
            <v>175834</v>
          </cell>
          <cell r="C380">
            <v>0</v>
          </cell>
          <cell r="E380">
            <v>153901</v>
          </cell>
          <cell r="F380">
            <v>0</v>
          </cell>
        </row>
        <row r="381">
          <cell r="B381">
            <v>175839</v>
          </cell>
          <cell r="C381">
            <v>2127430</v>
          </cell>
          <cell r="E381">
            <v>153902</v>
          </cell>
          <cell r="F381">
            <v>0</v>
          </cell>
        </row>
        <row r="382">
          <cell r="B382">
            <v>175840</v>
          </cell>
          <cell r="C382">
            <v>7293339</v>
          </cell>
          <cell r="E382">
            <v>153903</v>
          </cell>
          <cell r="F382">
            <v>57924624</v>
          </cell>
        </row>
        <row r="383">
          <cell r="B383">
            <v>175841</v>
          </cell>
          <cell r="C383">
            <v>6622926</v>
          </cell>
          <cell r="E383">
            <v>153904</v>
          </cell>
          <cell r="F383">
            <v>2140660</v>
          </cell>
        </row>
        <row r="384">
          <cell r="B384">
            <v>175842</v>
          </cell>
          <cell r="C384">
            <v>340413</v>
          </cell>
          <cell r="E384">
            <v>153905</v>
          </cell>
          <cell r="F384">
            <v>55783964</v>
          </cell>
        </row>
        <row r="385">
          <cell r="B385">
            <v>175849</v>
          </cell>
          <cell r="C385">
            <v>330000</v>
          </cell>
          <cell r="E385">
            <v>153906</v>
          </cell>
          <cell r="F385">
            <v>0</v>
          </cell>
        </row>
        <row r="386">
          <cell r="B386">
            <v>175851</v>
          </cell>
          <cell r="C386">
            <v>25275680</v>
          </cell>
          <cell r="E386">
            <v>153911</v>
          </cell>
          <cell r="F386">
            <v>5004</v>
          </cell>
        </row>
        <row r="387">
          <cell r="B387">
            <v>175852</v>
          </cell>
          <cell r="C387">
            <v>0</v>
          </cell>
          <cell r="E387">
            <v>154000</v>
          </cell>
          <cell r="F387">
            <v>0</v>
          </cell>
        </row>
        <row r="388">
          <cell r="B388">
            <v>175853</v>
          </cell>
          <cell r="C388">
            <v>7154820</v>
          </cell>
          <cell r="E388">
            <v>154100</v>
          </cell>
          <cell r="F388">
            <v>614039</v>
          </cell>
        </row>
        <row r="389">
          <cell r="B389">
            <v>175854</v>
          </cell>
          <cell r="C389">
            <v>0</v>
          </cell>
          <cell r="E389">
            <v>154101</v>
          </cell>
          <cell r="F389">
            <v>0</v>
          </cell>
        </row>
        <row r="390">
          <cell r="B390">
            <v>175855</v>
          </cell>
          <cell r="C390">
            <v>0</v>
          </cell>
          <cell r="E390">
            <v>154102</v>
          </cell>
          <cell r="F390">
            <v>0</v>
          </cell>
        </row>
        <row r="391">
          <cell r="B391">
            <v>175856</v>
          </cell>
          <cell r="C391">
            <v>0</v>
          </cell>
          <cell r="E391">
            <v>154103</v>
          </cell>
          <cell r="F391">
            <v>0</v>
          </cell>
        </row>
        <row r="392">
          <cell r="B392">
            <v>175857</v>
          </cell>
          <cell r="C392">
            <v>3842870</v>
          </cell>
          <cell r="E392">
            <v>154104</v>
          </cell>
          <cell r="F392">
            <v>0</v>
          </cell>
        </row>
        <row r="393">
          <cell r="B393">
            <v>175858</v>
          </cell>
          <cell r="C393">
            <v>4161040</v>
          </cell>
          <cell r="E393">
            <v>154105</v>
          </cell>
          <cell r="F393">
            <v>0</v>
          </cell>
        </row>
        <row r="394">
          <cell r="B394">
            <v>175859</v>
          </cell>
          <cell r="C394">
            <v>1300650</v>
          </cell>
          <cell r="E394">
            <v>154108</v>
          </cell>
          <cell r="F394">
            <v>0</v>
          </cell>
        </row>
        <row r="395">
          <cell r="B395">
            <v>175860</v>
          </cell>
          <cell r="C395">
            <v>27947240</v>
          </cell>
          <cell r="E395">
            <v>154111</v>
          </cell>
          <cell r="F395">
            <v>614039</v>
          </cell>
        </row>
        <row r="396">
          <cell r="B396">
            <v>175861</v>
          </cell>
          <cell r="C396">
            <v>1017206</v>
          </cell>
          <cell r="E396">
            <v>154112</v>
          </cell>
          <cell r="F396">
            <v>100830</v>
          </cell>
        </row>
        <row r="397">
          <cell r="B397">
            <v>175862</v>
          </cell>
          <cell r="C397">
            <v>0</v>
          </cell>
          <cell r="E397">
            <v>154113</v>
          </cell>
          <cell r="F397">
            <v>513209</v>
          </cell>
        </row>
        <row r="398">
          <cell r="B398">
            <v>175863</v>
          </cell>
          <cell r="C398">
            <v>260400</v>
          </cell>
          <cell r="E398">
            <v>154114</v>
          </cell>
          <cell r="F398">
            <v>0</v>
          </cell>
        </row>
        <row r="399">
          <cell r="B399">
            <v>175864</v>
          </cell>
          <cell r="C399">
            <v>2970000</v>
          </cell>
          <cell r="E399">
            <v>154189</v>
          </cell>
          <cell r="F399">
            <v>0</v>
          </cell>
        </row>
        <row r="400">
          <cell r="B400">
            <v>175865</v>
          </cell>
          <cell r="C400">
            <v>0</v>
          </cell>
          <cell r="E400">
            <v>154200</v>
          </cell>
          <cell r="F400">
            <v>0</v>
          </cell>
        </row>
        <row r="401">
          <cell r="B401">
            <v>175871</v>
          </cell>
          <cell r="C401">
            <v>0</v>
          </cell>
          <cell r="E401">
            <v>154201</v>
          </cell>
          <cell r="F401">
            <v>0</v>
          </cell>
        </row>
        <row r="402">
          <cell r="B402">
            <v>175900</v>
          </cell>
          <cell r="C402">
            <v>0</v>
          </cell>
          <cell r="E402">
            <v>154202</v>
          </cell>
          <cell r="F402">
            <v>0</v>
          </cell>
        </row>
        <row r="403">
          <cell r="B403">
            <v>177000</v>
          </cell>
          <cell r="C403">
            <v>55341302</v>
          </cell>
          <cell r="E403">
            <v>154203</v>
          </cell>
          <cell r="F403">
            <v>0</v>
          </cell>
        </row>
        <row r="404">
          <cell r="B404">
            <v>177100</v>
          </cell>
          <cell r="C404">
            <v>55341302</v>
          </cell>
          <cell r="E404">
            <v>154204</v>
          </cell>
          <cell r="F404">
            <v>0</v>
          </cell>
        </row>
        <row r="405">
          <cell r="B405">
            <v>178000</v>
          </cell>
          <cell r="C405">
            <v>1056984636</v>
          </cell>
          <cell r="E405">
            <v>154205</v>
          </cell>
          <cell r="F405">
            <v>0</v>
          </cell>
        </row>
        <row r="406">
          <cell r="B406">
            <v>178100</v>
          </cell>
          <cell r="C406">
            <v>956911927</v>
          </cell>
          <cell r="E406">
            <v>154206</v>
          </cell>
          <cell r="F406">
            <v>0</v>
          </cell>
        </row>
        <row r="407">
          <cell r="B407">
            <v>178200</v>
          </cell>
          <cell r="C407">
            <v>99943129</v>
          </cell>
          <cell r="E407">
            <v>154207</v>
          </cell>
          <cell r="F407">
            <v>0</v>
          </cell>
        </row>
        <row r="408">
          <cell r="B408">
            <v>178300</v>
          </cell>
          <cell r="C408">
            <v>129580</v>
          </cell>
          <cell r="E408">
            <v>154208</v>
          </cell>
          <cell r="F408">
            <v>0</v>
          </cell>
        </row>
        <row r="409">
          <cell r="B409">
            <v>179000</v>
          </cell>
          <cell r="C409">
            <v>0</v>
          </cell>
          <cell r="E409">
            <v>154209</v>
          </cell>
          <cell r="F409">
            <v>0</v>
          </cell>
        </row>
        <row r="410">
          <cell r="B410">
            <v>179100</v>
          </cell>
          <cell r="C410">
            <v>0</v>
          </cell>
          <cell r="E410">
            <v>154210</v>
          </cell>
          <cell r="F410">
            <v>0</v>
          </cell>
        </row>
        <row r="411">
          <cell r="B411">
            <v>179101</v>
          </cell>
          <cell r="C411">
            <v>0</v>
          </cell>
          <cell r="E411">
            <v>154211</v>
          </cell>
          <cell r="F411">
            <v>0</v>
          </cell>
        </row>
        <row r="412">
          <cell r="B412">
            <v>179102</v>
          </cell>
          <cell r="C412">
            <v>0</v>
          </cell>
          <cell r="E412">
            <v>154221</v>
          </cell>
          <cell r="F412">
            <v>0</v>
          </cell>
        </row>
        <row r="413">
          <cell r="B413">
            <v>179103</v>
          </cell>
          <cell r="C413">
            <v>0</v>
          </cell>
          <cell r="E413">
            <v>154300</v>
          </cell>
          <cell r="F413">
            <v>0</v>
          </cell>
        </row>
        <row r="414">
          <cell r="B414">
            <v>179104</v>
          </cell>
          <cell r="C414">
            <v>0</v>
          </cell>
          <cell r="E414">
            <v>154400</v>
          </cell>
          <cell r="F414">
            <v>0</v>
          </cell>
        </row>
        <row r="415">
          <cell r="B415">
            <v>179105</v>
          </cell>
          <cell r="C415">
            <v>0</v>
          </cell>
          <cell r="E415">
            <v>154500</v>
          </cell>
          <cell r="F415">
            <v>0</v>
          </cell>
        </row>
        <row r="416">
          <cell r="B416">
            <v>179106</v>
          </cell>
          <cell r="C416">
            <v>0</v>
          </cell>
          <cell r="E416">
            <v>154600</v>
          </cell>
          <cell r="F416">
            <v>0</v>
          </cell>
        </row>
        <row r="417">
          <cell r="B417">
            <v>179107</v>
          </cell>
          <cell r="C417">
            <v>0</v>
          </cell>
          <cell r="E417">
            <v>154601</v>
          </cell>
          <cell r="F417">
            <v>0</v>
          </cell>
        </row>
        <row r="418">
          <cell r="B418">
            <v>179108</v>
          </cell>
          <cell r="C418">
            <v>0</v>
          </cell>
          <cell r="E418">
            <v>154602</v>
          </cell>
          <cell r="F418">
            <v>0</v>
          </cell>
        </row>
        <row r="419">
          <cell r="B419">
            <v>179109</v>
          </cell>
          <cell r="C419">
            <v>0</v>
          </cell>
          <cell r="E419">
            <v>154603</v>
          </cell>
          <cell r="F419">
            <v>0</v>
          </cell>
        </row>
        <row r="420">
          <cell r="B420">
            <v>179111</v>
          </cell>
          <cell r="C420">
            <v>0</v>
          </cell>
          <cell r="E420">
            <v>154611</v>
          </cell>
          <cell r="F420">
            <v>0</v>
          </cell>
        </row>
        <row r="421">
          <cell r="B421">
            <v>179161</v>
          </cell>
          <cell r="C421">
            <v>0</v>
          </cell>
          <cell r="E421">
            <v>154612</v>
          </cell>
          <cell r="F421">
            <v>0</v>
          </cell>
        </row>
        <row r="422">
          <cell r="B422">
            <v>179200</v>
          </cell>
          <cell r="C422">
            <v>0</v>
          </cell>
          <cell r="E422">
            <v>154613</v>
          </cell>
          <cell r="F422">
            <v>0</v>
          </cell>
        </row>
        <row r="423">
          <cell r="B423">
            <v>179201</v>
          </cell>
          <cell r="C423">
            <v>0</v>
          </cell>
          <cell r="E423">
            <v>154651</v>
          </cell>
          <cell r="F423">
            <v>0</v>
          </cell>
        </row>
        <row r="424">
          <cell r="B424">
            <v>179202</v>
          </cell>
          <cell r="C424">
            <v>0</v>
          </cell>
          <cell r="E424">
            <v>154652</v>
          </cell>
          <cell r="F424">
            <v>0</v>
          </cell>
        </row>
        <row r="425">
          <cell r="B425">
            <v>179203</v>
          </cell>
          <cell r="C425">
            <v>0</v>
          </cell>
          <cell r="E425">
            <v>154653</v>
          </cell>
          <cell r="F425">
            <v>0</v>
          </cell>
        </row>
        <row r="426">
          <cell r="B426">
            <v>179204</v>
          </cell>
          <cell r="C426">
            <v>0</v>
          </cell>
          <cell r="E426">
            <v>157000</v>
          </cell>
          <cell r="F426">
            <v>194337640</v>
          </cell>
        </row>
        <row r="427">
          <cell r="B427">
            <v>179205</v>
          </cell>
          <cell r="C427">
            <v>0</v>
          </cell>
          <cell r="E427">
            <v>157100</v>
          </cell>
          <cell r="F427">
            <v>194337640</v>
          </cell>
        </row>
        <row r="428">
          <cell r="B428">
            <v>179206</v>
          </cell>
          <cell r="C428">
            <v>0</v>
          </cell>
          <cell r="E428">
            <v>158000</v>
          </cell>
          <cell r="F428">
            <v>957041507</v>
          </cell>
        </row>
        <row r="429">
          <cell r="B429">
            <v>179207</v>
          </cell>
          <cell r="C429">
            <v>0</v>
          </cell>
          <cell r="E429">
            <v>158100</v>
          </cell>
          <cell r="F429">
            <v>956911927</v>
          </cell>
        </row>
        <row r="430">
          <cell r="B430">
            <v>179208</v>
          </cell>
          <cell r="C430">
            <v>0</v>
          </cell>
          <cell r="E430">
            <v>158200</v>
          </cell>
          <cell r="F430">
            <v>0</v>
          </cell>
        </row>
        <row r="431">
          <cell r="B431">
            <v>179209</v>
          </cell>
          <cell r="C431">
            <v>0</v>
          </cell>
          <cell r="E431">
            <v>158300</v>
          </cell>
          <cell r="F431">
            <v>129580</v>
          </cell>
        </row>
        <row r="432">
          <cell r="B432">
            <v>179210</v>
          </cell>
          <cell r="C432">
            <v>0</v>
          </cell>
          <cell r="E432">
            <v>159000</v>
          </cell>
          <cell r="F432">
            <v>0</v>
          </cell>
        </row>
        <row r="433">
          <cell r="B433">
            <v>179211</v>
          </cell>
          <cell r="C433">
            <v>0</v>
          </cell>
          <cell r="E433">
            <v>159100</v>
          </cell>
          <cell r="F433">
            <v>0</v>
          </cell>
        </row>
        <row r="434">
          <cell r="B434">
            <v>179212</v>
          </cell>
          <cell r="C434">
            <v>0</v>
          </cell>
          <cell r="E434">
            <v>159101</v>
          </cell>
          <cell r="F434">
            <v>0</v>
          </cell>
        </row>
        <row r="435">
          <cell r="B435">
            <v>179213</v>
          </cell>
          <cell r="C435">
            <v>0</v>
          </cell>
          <cell r="E435">
            <v>159102</v>
          </cell>
          <cell r="F435">
            <v>0</v>
          </cell>
        </row>
        <row r="436">
          <cell r="B436">
            <v>179214</v>
          </cell>
          <cell r="C436">
            <v>0</v>
          </cell>
          <cell r="E436">
            <v>159103</v>
          </cell>
          <cell r="F436">
            <v>0</v>
          </cell>
        </row>
        <row r="437">
          <cell r="B437">
            <v>179215</v>
          </cell>
          <cell r="C437">
            <v>0</v>
          </cell>
          <cell r="E437">
            <v>159104</v>
          </cell>
          <cell r="F437">
            <v>0</v>
          </cell>
        </row>
        <row r="438">
          <cell r="B438">
            <v>179216</v>
          </cell>
          <cell r="C438">
            <v>0</v>
          </cell>
          <cell r="E438">
            <v>159105</v>
          </cell>
          <cell r="F438">
            <v>0</v>
          </cell>
        </row>
        <row r="439">
          <cell r="B439">
            <v>179220</v>
          </cell>
          <cell r="C439">
            <v>0</v>
          </cell>
          <cell r="E439">
            <v>159106</v>
          </cell>
          <cell r="F439">
            <v>0</v>
          </cell>
        </row>
        <row r="440">
          <cell r="B440">
            <v>179221</v>
          </cell>
          <cell r="C440">
            <v>0</v>
          </cell>
          <cell r="E440">
            <v>159111</v>
          </cell>
          <cell r="F440">
            <v>0</v>
          </cell>
        </row>
        <row r="441">
          <cell r="B441">
            <v>179222</v>
          </cell>
          <cell r="C441">
            <v>0</v>
          </cell>
          <cell r="E441">
            <v>159112</v>
          </cell>
          <cell r="F441">
            <v>0</v>
          </cell>
        </row>
        <row r="442">
          <cell r="B442">
            <v>179223</v>
          </cell>
          <cell r="C442">
            <v>0</v>
          </cell>
          <cell r="E442">
            <v>159113</v>
          </cell>
          <cell r="F442">
            <v>0</v>
          </cell>
        </row>
        <row r="443">
          <cell r="B443">
            <v>179224</v>
          </cell>
          <cell r="C443">
            <v>0</v>
          </cell>
          <cell r="E443">
            <v>159116</v>
          </cell>
          <cell r="F443">
            <v>0</v>
          </cell>
        </row>
        <row r="444">
          <cell r="B444">
            <v>179225</v>
          </cell>
          <cell r="C444">
            <v>0</v>
          </cell>
          <cell r="E444">
            <v>159117</v>
          </cell>
          <cell r="F444">
            <v>0</v>
          </cell>
        </row>
        <row r="445">
          <cell r="B445">
            <v>179226</v>
          </cell>
          <cell r="C445">
            <v>0</v>
          </cell>
          <cell r="E445">
            <v>159118</v>
          </cell>
          <cell r="F445">
            <v>0</v>
          </cell>
        </row>
        <row r="446">
          <cell r="B446">
            <v>179227</v>
          </cell>
          <cell r="C446">
            <v>0</v>
          </cell>
          <cell r="E446">
            <v>159119</v>
          </cell>
          <cell r="F446">
            <v>0</v>
          </cell>
        </row>
        <row r="447">
          <cell r="B447">
            <v>179228</v>
          </cell>
          <cell r="C447">
            <v>0</v>
          </cell>
          <cell r="E447">
            <v>159120</v>
          </cell>
          <cell r="F447">
            <v>0</v>
          </cell>
        </row>
        <row r="448">
          <cell r="B448">
            <v>179229</v>
          </cell>
          <cell r="C448">
            <v>0</v>
          </cell>
          <cell r="E448">
            <v>159121</v>
          </cell>
          <cell r="F448">
            <v>0</v>
          </cell>
        </row>
        <row r="449">
          <cell r="B449">
            <v>179230</v>
          </cell>
          <cell r="C449">
            <v>0</v>
          </cell>
          <cell r="E449">
            <v>159122</v>
          </cell>
          <cell r="F449">
            <v>0</v>
          </cell>
        </row>
        <row r="450">
          <cell r="B450">
            <v>179231</v>
          </cell>
          <cell r="C450">
            <v>0</v>
          </cell>
          <cell r="E450">
            <v>159151</v>
          </cell>
          <cell r="F450">
            <v>0</v>
          </cell>
        </row>
        <row r="451">
          <cell r="B451">
            <v>179232</v>
          </cell>
          <cell r="C451">
            <v>0</v>
          </cell>
          <cell r="E451">
            <v>159200</v>
          </cell>
          <cell r="F451">
            <v>0</v>
          </cell>
        </row>
        <row r="452">
          <cell r="B452">
            <v>179233</v>
          </cell>
          <cell r="C452">
            <v>0</v>
          </cell>
          <cell r="E452">
            <v>159201</v>
          </cell>
          <cell r="F452">
            <v>0</v>
          </cell>
        </row>
        <row r="453">
          <cell r="B453">
            <v>179234</v>
          </cell>
          <cell r="C453">
            <v>0</v>
          </cell>
          <cell r="E453">
            <v>159202</v>
          </cell>
          <cell r="F453">
            <v>0</v>
          </cell>
        </row>
        <row r="454">
          <cell r="B454">
            <v>179235</v>
          </cell>
          <cell r="C454">
            <v>0</v>
          </cell>
          <cell r="E454">
            <v>159211</v>
          </cell>
          <cell r="F454">
            <v>0</v>
          </cell>
        </row>
        <row r="455">
          <cell r="B455">
            <v>179236</v>
          </cell>
          <cell r="C455">
            <v>0</v>
          </cell>
          <cell r="E455">
            <v>159300</v>
          </cell>
          <cell r="F455">
            <v>0</v>
          </cell>
        </row>
        <row r="456">
          <cell r="B456">
            <v>179237</v>
          </cell>
          <cell r="C456">
            <v>0</v>
          </cell>
          <cell r="E456">
            <v>159301</v>
          </cell>
          <cell r="F456">
            <v>0</v>
          </cell>
        </row>
        <row r="457">
          <cell r="B457">
            <v>179238</v>
          </cell>
          <cell r="C457">
            <v>0</v>
          </cell>
          <cell r="E457">
            <v>159302</v>
          </cell>
          <cell r="F457">
            <v>0</v>
          </cell>
        </row>
        <row r="458">
          <cell r="B458">
            <v>179251</v>
          </cell>
          <cell r="C458">
            <v>0</v>
          </cell>
          <cell r="E458">
            <v>159303</v>
          </cell>
          <cell r="F458">
            <v>0</v>
          </cell>
        </row>
        <row r="459">
          <cell r="B459">
            <v>179252</v>
          </cell>
          <cell r="C459">
            <v>0</v>
          </cell>
          <cell r="E459">
            <v>159304</v>
          </cell>
          <cell r="F459">
            <v>0</v>
          </cell>
        </row>
        <row r="460">
          <cell r="B460">
            <v>179253</v>
          </cell>
          <cell r="C460">
            <v>0</v>
          </cell>
          <cell r="E460">
            <v>159309</v>
          </cell>
          <cell r="F460">
            <v>0</v>
          </cell>
        </row>
        <row r="461">
          <cell r="B461">
            <v>179254</v>
          </cell>
          <cell r="C461">
            <v>0</v>
          </cell>
          <cell r="E461">
            <v>159307</v>
          </cell>
          <cell r="F461">
            <v>0</v>
          </cell>
        </row>
        <row r="462">
          <cell r="B462">
            <v>179255</v>
          </cell>
          <cell r="C462">
            <v>0</v>
          </cell>
          <cell r="E462">
            <v>159308</v>
          </cell>
          <cell r="F462">
            <v>0</v>
          </cell>
        </row>
        <row r="463">
          <cell r="B463">
            <v>179300</v>
          </cell>
          <cell r="C463">
            <v>0</v>
          </cell>
          <cell r="E463">
            <v>159311</v>
          </cell>
          <cell r="F463">
            <v>0</v>
          </cell>
        </row>
        <row r="464">
          <cell r="B464">
            <v>179301</v>
          </cell>
          <cell r="C464">
            <v>0</v>
          </cell>
          <cell r="E464">
            <v>159312</v>
          </cell>
          <cell r="F464">
            <v>0</v>
          </cell>
        </row>
        <row r="465">
          <cell r="B465">
            <v>179302</v>
          </cell>
          <cell r="C465">
            <v>0</v>
          </cell>
          <cell r="E465">
            <v>159313</v>
          </cell>
          <cell r="F465">
            <v>0</v>
          </cell>
        </row>
        <row r="466">
          <cell r="B466">
            <v>179303</v>
          </cell>
          <cell r="C466">
            <v>0</v>
          </cell>
          <cell r="E466">
            <v>159331</v>
          </cell>
          <cell r="F466">
            <v>0</v>
          </cell>
        </row>
        <row r="467">
          <cell r="B467">
            <v>179304</v>
          </cell>
          <cell r="C467">
            <v>0</v>
          </cell>
          <cell r="E467">
            <v>159332</v>
          </cell>
          <cell r="F467">
            <v>0</v>
          </cell>
        </row>
        <row r="468">
          <cell r="B468">
            <v>179305</v>
          </cell>
          <cell r="C468">
            <v>0</v>
          </cell>
          <cell r="E468">
            <v>159333</v>
          </cell>
          <cell r="F468">
            <v>0</v>
          </cell>
        </row>
        <row r="469">
          <cell r="B469">
            <v>179306</v>
          </cell>
          <cell r="C469">
            <v>0</v>
          </cell>
          <cell r="E469">
            <v>159341</v>
          </cell>
          <cell r="F469">
            <v>0</v>
          </cell>
        </row>
        <row r="470">
          <cell r="B470">
            <v>179316</v>
          </cell>
          <cell r="C470">
            <v>0</v>
          </cell>
          <cell r="E470">
            <v>159342</v>
          </cell>
          <cell r="F470">
            <v>0</v>
          </cell>
        </row>
        <row r="471">
          <cell r="B471">
            <v>179317</v>
          </cell>
          <cell r="C471">
            <v>0</v>
          </cell>
          <cell r="E471">
            <v>159343</v>
          </cell>
          <cell r="F471">
            <v>0</v>
          </cell>
        </row>
        <row r="472">
          <cell r="B472">
            <v>179318</v>
          </cell>
          <cell r="C472">
            <v>0</v>
          </cell>
          <cell r="E472">
            <v>159351</v>
          </cell>
          <cell r="F472">
            <v>0</v>
          </cell>
        </row>
        <row r="473">
          <cell r="B473">
            <v>179319</v>
          </cell>
          <cell r="C473">
            <v>0</v>
          </cell>
          <cell r="E473">
            <v>159361</v>
          </cell>
          <cell r="F473">
            <v>0</v>
          </cell>
        </row>
        <row r="474">
          <cell r="B474">
            <v>179320</v>
          </cell>
          <cell r="C474">
            <v>0</v>
          </cell>
          <cell r="E474">
            <v>159362</v>
          </cell>
          <cell r="F474">
            <v>0</v>
          </cell>
        </row>
        <row r="475">
          <cell r="B475">
            <v>179321</v>
          </cell>
          <cell r="C475">
            <v>0</v>
          </cell>
          <cell r="E475">
            <v>159363</v>
          </cell>
          <cell r="F475">
            <v>0</v>
          </cell>
        </row>
        <row r="476">
          <cell r="B476">
            <v>179322</v>
          </cell>
          <cell r="C476">
            <v>0</v>
          </cell>
          <cell r="E476">
            <v>159500</v>
          </cell>
          <cell r="F476">
            <v>0</v>
          </cell>
        </row>
        <row r="477">
          <cell r="B477">
            <v>179323</v>
          </cell>
          <cell r="C477">
            <v>0</v>
          </cell>
          <cell r="E477">
            <v>159510</v>
          </cell>
          <cell r="F477">
            <v>0</v>
          </cell>
        </row>
        <row r="478">
          <cell r="B478">
            <v>179307</v>
          </cell>
          <cell r="C478">
            <v>0</v>
          </cell>
          <cell r="E478">
            <v>159511</v>
          </cell>
          <cell r="F478">
            <v>0</v>
          </cell>
        </row>
        <row r="479">
          <cell r="B479">
            <v>179308</v>
          </cell>
          <cell r="C479">
            <v>0</v>
          </cell>
          <cell r="E479">
            <v>159512</v>
          </cell>
          <cell r="F479">
            <v>0</v>
          </cell>
        </row>
        <row r="480">
          <cell r="B480">
            <v>179309</v>
          </cell>
          <cell r="C480">
            <v>0</v>
          </cell>
          <cell r="E480">
            <v>159530</v>
          </cell>
          <cell r="F480">
            <v>0</v>
          </cell>
        </row>
        <row r="481">
          <cell r="B481">
            <v>179311</v>
          </cell>
          <cell r="C481">
            <v>0</v>
          </cell>
          <cell r="E481">
            <v>159531</v>
          </cell>
          <cell r="F481">
            <v>0</v>
          </cell>
        </row>
        <row r="482">
          <cell r="B482">
            <v>179315</v>
          </cell>
          <cell r="C482">
            <v>0</v>
          </cell>
          <cell r="E482">
            <v>159532</v>
          </cell>
          <cell r="F482">
            <v>0</v>
          </cell>
        </row>
        <row r="483">
          <cell r="B483">
            <v>179630</v>
          </cell>
          <cell r="C483">
            <v>0</v>
          </cell>
          <cell r="E483">
            <v>159540</v>
          </cell>
          <cell r="F483">
            <v>0</v>
          </cell>
        </row>
        <row r="484">
          <cell r="B484">
            <v>179631</v>
          </cell>
          <cell r="C484">
            <v>0</v>
          </cell>
          <cell r="E484">
            <v>159541</v>
          </cell>
          <cell r="F484">
            <v>0</v>
          </cell>
        </row>
        <row r="485">
          <cell r="B485">
            <v>179632</v>
          </cell>
          <cell r="C485">
            <v>0</v>
          </cell>
          <cell r="E485">
            <v>159542</v>
          </cell>
          <cell r="F485">
            <v>0</v>
          </cell>
        </row>
        <row r="486">
          <cell r="B486">
            <v>179633</v>
          </cell>
          <cell r="C486">
            <v>0</v>
          </cell>
          <cell r="E486">
            <v>159900</v>
          </cell>
          <cell r="F486">
            <v>0</v>
          </cell>
        </row>
        <row r="487">
          <cell r="B487">
            <v>179634</v>
          </cell>
          <cell r="C487">
            <v>0</v>
          </cell>
          <cell r="E487">
            <v>159901</v>
          </cell>
          <cell r="F487">
            <v>0</v>
          </cell>
        </row>
        <row r="488">
          <cell r="B488">
            <v>179400</v>
          </cell>
          <cell r="C488">
            <v>0</v>
          </cell>
          <cell r="E488">
            <v>159902</v>
          </cell>
          <cell r="F488">
            <v>0</v>
          </cell>
        </row>
        <row r="489">
          <cell r="B489">
            <v>179401</v>
          </cell>
          <cell r="C489">
            <v>0</v>
          </cell>
          <cell r="E489">
            <v>159903</v>
          </cell>
          <cell r="F489">
            <v>0</v>
          </cell>
        </row>
        <row r="490">
          <cell r="B490">
            <v>179402</v>
          </cell>
          <cell r="C490">
            <v>0</v>
          </cell>
          <cell r="E490">
            <v>159904</v>
          </cell>
          <cell r="F490">
            <v>0</v>
          </cell>
        </row>
        <row r="491">
          <cell r="B491">
            <v>179403</v>
          </cell>
          <cell r="C491">
            <v>0</v>
          </cell>
          <cell r="E491">
            <v>159905</v>
          </cell>
          <cell r="F491">
            <v>0</v>
          </cell>
        </row>
        <row r="492">
          <cell r="B492">
            <v>179411</v>
          </cell>
          <cell r="C492">
            <v>0</v>
          </cell>
          <cell r="E492">
            <v>159906</v>
          </cell>
          <cell r="F492">
            <v>0</v>
          </cell>
        </row>
        <row r="493">
          <cell r="B493">
            <v>179412</v>
          </cell>
          <cell r="C493">
            <v>0</v>
          </cell>
          <cell r="E493">
            <v>159907</v>
          </cell>
          <cell r="F493">
            <v>0</v>
          </cell>
        </row>
        <row r="494">
          <cell r="B494">
            <v>179413</v>
          </cell>
          <cell r="C494">
            <v>0</v>
          </cell>
          <cell r="E494">
            <v>159908</v>
          </cell>
          <cell r="F494">
            <v>0</v>
          </cell>
        </row>
        <row r="495">
          <cell r="B495">
            <v>179421</v>
          </cell>
          <cell r="C495">
            <v>0</v>
          </cell>
          <cell r="E495">
            <v>159909</v>
          </cell>
          <cell r="F495">
            <v>0</v>
          </cell>
        </row>
        <row r="496">
          <cell r="B496">
            <v>179422</v>
          </cell>
          <cell r="C496">
            <v>0</v>
          </cell>
          <cell r="E496">
            <v>159910</v>
          </cell>
          <cell r="F496">
            <v>0</v>
          </cell>
        </row>
        <row r="497">
          <cell r="B497">
            <v>179423</v>
          </cell>
          <cell r="C497">
            <v>0</v>
          </cell>
          <cell r="E497">
            <v>159912</v>
          </cell>
          <cell r="F497">
            <v>0</v>
          </cell>
        </row>
        <row r="498">
          <cell r="B498">
            <v>179431</v>
          </cell>
          <cell r="C498">
            <v>0</v>
          </cell>
          <cell r="E498">
            <v>159913</v>
          </cell>
          <cell r="F498">
            <v>0</v>
          </cell>
        </row>
        <row r="499">
          <cell r="B499">
            <v>179432</v>
          </cell>
          <cell r="C499">
            <v>0</v>
          </cell>
          <cell r="E499">
            <v>159914</v>
          </cell>
          <cell r="F499">
            <v>0</v>
          </cell>
        </row>
        <row r="500">
          <cell r="B500">
            <v>179433</v>
          </cell>
          <cell r="C500">
            <v>0</v>
          </cell>
          <cell r="E500">
            <v>159915</v>
          </cell>
          <cell r="F500">
            <v>0</v>
          </cell>
        </row>
        <row r="501">
          <cell r="B501">
            <v>179439</v>
          </cell>
          <cell r="C501">
            <v>0</v>
          </cell>
          <cell r="E501">
            <v>159916</v>
          </cell>
          <cell r="F501">
            <v>0</v>
          </cell>
        </row>
        <row r="502">
          <cell r="B502">
            <v>179437</v>
          </cell>
          <cell r="C502">
            <v>0</v>
          </cell>
          <cell r="E502">
            <v>159917</v>
          </cell>
          <cell r="F502">
            <v>0</v>
          </cell>
        </row>
        <row r="503">
          <cell r="B503">
            <v>179438</v>
          </cell>
          <cell r="C503">
            <v>0</v>
          </cell>
          <cell r="E503">
            <v>159918</v>
          </cell>
          <cell r="F503">
            <v>0</v>
          </cell>
        </row>
        <row r="504">
          <cell r="B504">
            <v>179441</v>
          </cell>
          <cell r="C504">
            <v>0</v>
          </cell>
          <cell r="E504">
            <v>159930</v>
          </cell>
          <cell r="F504">
            <v>0</v>
          </cell>
        </row>
        <row r="505">
          <cell r="B505">
            <v>179442</v>
          </cell>
          <cell r="C505">
            <v>0</v>
          </cell>
          <cell r="E505">
            <v>159931</v>
          </cell>
          <cell r="F505">
            <v>0</v>
          </cell>
        </row>
        <row r="506">
          <cell r="B506">
            <v>179443</v>
          </cell>
          <cell r="C506">
            <v>0</v>
          </cell>
          <cell r="E506">
            <v>159932</v>
          </cell>
          <cell r="F506">
            <v>0</v>
          </cell>
        </row>
        <row r="507">
          <cell r="B507">
            <v>179451</v>
          </cell>
          <cell r="C507">
            <v>0</v>
          </cell>
          <cell r="E507">
            <v>159933</v>
          </cell>
          <cell r="F507">
            <v>0</v>
          </cell>
        </row>
        <row r="508">
          <cell r="B508">
            <v>179461</v>
          </cell>
          <cell r="C508">
            <v>0</v>
          </cell>
          <cell r="E508">
            <v>159911</v>
          </cell>
          <cell r="F508">
            <v>0</v>
          </cell>
        </row>
        <row r="509">
          <cell r="B509">
            <v>179462</v>
          </cell>
          <cell r="C509">
            <v>0</v>
          </cell>
          <cell r="E509">
            <v>159919</v>
          </cell>
          <cell r="F509">
            <v>0</v>
          </cell>
        </row>
        <row r="510">
          <cell r="B510">
            <v>179463</v>
          </cell>
          <cell r="C510">
            <v>0</v>
          </cell>
          <cell r="E510">
            <v>159920</v>
          </cell>
          <cell r="F510">
            <v>0</v>
          </cell>
        </row>
        <row r="511">
          <cell r="B511">
            <v>179500</v>
          </cell>
          <cell r="C511">
            <v>0</v>
          </cell>
          <cell r="E511">
            <v>159921</v>
          </cell>
          <cell r="F511">
            <v>0</v>
          </cell>
        </row>
        <row r="512">
          <cell r="B512">
            <v>179510</v>
          </cell>
          <cell r="C512">
            <v>0</v>
          </cell>
          <cell r="E512">
            <v>159922</v>
          </cell>
          <cell r="F512">
            <v>0</v>
          </cell>
        </row>
        <row r="513">
          <cell r="B513">
            <v>179511</v>
          </cell>
          <cell r="C513">
            <v>0</v>
          </cell>
          <cell r="E513">
            <v>159923</v>
          </cell>
          <cell r="F513">
            <v>0</v>
          </cell>
        </row>
        <row r="514">
          <cell r="B514">
            <v>179512</v>
          </cell>
          <cell r="C514">
            <v>0</v>
          </cell>
          <cell r="E514">
            <v>160000</v>
          </cell>
          <cell r="F514">
            <v>17999155</v>
          </cell>
        </row>
        <row r="515">
          <cell r="B515">
            <v>179530</v>
          </cell>
          <cell r="C515">
            <v>0</v>
          </cell>
          <cell r="E515">
            <v>160100</v>
          </cell>
          <cell r="F515">
            <v>0</v>
          </cell>
        </row>
        <row r="516">
          <cell r="B516">
            <v>179531</v>
          </cell>
          <cell r="C516">
            <v>0</v>
          </cell>
          <cell r="E516">
            <v>160200</v>
          </cell>
          <cell r="F516">
            <v>0</v>
          </cell>
        </row>
        <row r="517">
          <cell r="B517">
            <v>179532</v>
          </cell>
          <cell r="C517">
            <v>0</v>
          </cell>
          <cell r="E517">
            <v>160300</v>
          </cell>
          <cell r="F517">
            <v>0</v>
          </cell>
        </row>
        <row r="518">
          <cell r="B518">
            <v>179533</v>
          </cell>
          <cell r="C518">
            <v>0</v>
          </cell>
          <cell r="E518">
            <v>160400</v>
          </cell>
          <cell r="F518">
            <v>0</v>
          </cell>
        </row>
        <row r="519">
          <cell r="B519">
            <v>179534</v>
          </cell>
          <cell r="C519">
            <v>0</v>
          </cell>
          <cell r="E519">
            <v>160500</v>
          </cell>
          <cell r="F519">
            <v>0</v>
          </cell>
        </row>
        <row r="520">
          <cell r="B520">
            <v>179600</v>
          </cell>
          <cell r="C520">
            <v>0</v>
          </cell>
          <cell r="E520">
            <v>160501</v>
          </cell>
          <cell r="F520">
            <v>0</v>
          </cell>
        </row>
        <row r="521">
          <cell r="B521">
            <v>179601</v>
          </cell>
          <cell r="C521">
            <v>0</v>
          </cell>
          <cell r="E521">
            <v>160502</v>
          </cell>
          <cell r="F521">
            <v>0</v>
          </cell>
        </row>
        <row r="522">
          <cell r="B522">
            <v>179602</v>
          </cell>
          <cell r="C522">
            <v>0</v>
          </cell>
          <cell r="E522">
            <v>160511</v>
          </cell>
          <cell r="F522">
            <v>0</v>
          </cell>
        </row>
        <row r="523">
          <cell r="B523">
            <v>179610</v>
          </cell>
          <cell r="C523">
            <v>0</v>
          </cell>
          <cell r="E523">
            <v>160512</v>
          </cell>
          <cell r="F523">
            <v>0</v>
          </cell>
        </row>
        <row r="524">
          <cell r="B524">
            <v>179611</v>
          </cell>
          <cell r="C524">
            <v>0</v>
          </cell>
          <cell r="E524">
            <v>160503</v>
          </cell>
          <cell r="F524">
            <v>0</v>
          </cell>
        </row>
        <row r="525">
          <cell r="B525">
            <v>180000</v>
          </cell>
          <cell r="C525">
            <v>10236273</v>
          </cell>
          <cell r="E525">
            <v>160514</v>
          </cell>
          <cell r="F525">
            <v>0</v>
          </cell>
        </row>
        <row r="526">
          <cell r="B526">
            <v>180100</v>
          </cell>
          <cell r="C526">
            <v>22636</v>
          </cell>
          <cell r="E526">
            <v>160515</v>
          </cell>
          <cell r="F526">
            <v>0</v>
          </cell>
        </row>
        <row r="527">
          <cell r="B527">
            <v>180200</v>
          </cell>
          <cell r="C527">
            <v>0</v>
          </cell>
          <cell r="E527">
            <v>160504</v>
          </cell>
          <cell r="F527">
            <v>0</v>
          </cell>
        </row>
        <row r="528">
          <cell r="B528">
            <v>180300</v>
          </cell>
          <cell r="C528">
            <v>0</v>
          </cell>
          <cell r="E528">
            <v>160517</v>
          </cell>
          <cell r="F528">
            <v>0</v>
          </cell>
        </row>
        <row r="529">
          <cell r="B529">
            <v>180400</v>
          </cell>
          <cell r="C529">
            <v>0</v>
          </cell>
          <cell r="E529">
            <v>160518</v>
          </cell>
          <cell r="F529">
            <v>0</v>
          </cell>
        </row>
        <row r="530">
          <cell r="B530">
            <v>180401</v>
          </cell>
          <cell r="C530">
            <v>0</v>
          </cell>
          <cell r="E530">
            <v>160505</v>
          </cell>
          <cell r="F530">
            <v>0</v>
          </cell>
        </row>
        <row r="531">
          <cell r="B531">
            <v>180402</v>
          </cell>
          <cell r="C531">
            <v>0</v>
          </cell>
          <cell r="E531">
            <v>160506</v>
          </cell>
          <cell r="F531">
            <v>0</v>
          </cell>
        </row>
        <row r="532">
          <cell r="B532">
            <v>180411</v>
          </cell>
          <cell r="C532">
            <v>0</v>
          </cell>
          <cell r="E532">
            <v>160507</v>
          </cell>
          <cell r="F532">
            <v>0</v>
          </cell>
        </row>
        <row r="533">
          <cell r="B533">
            <v>180412</v>
          </cell>
          <cell r="C533">
            <v>0</v>
          </cell>
          <cell r="E533">
            <v>160510</v>
          </cell>
          <cell r="F533">
            <v>0</v>
          </cell>
        </row>
        <row r="534">
          <cell r="B534">
            <v>180403</v>
          </cell>
          <cell r="C534">
            <v>0</v>
          </cell>
          <cell r="E534">
            <v>160521</v>
          </cell>
          <cell r="F534">
            <v>0</v>
          </cell>
        </row>
        <row r="535">
          <cell r="B535">
            <v>180414</v>
          </cell>
          <cell r="C535">
            <v>0</v>
          </cell>
          <cell r="E535">
            <v>160600</v>
          </cell>
          <cell r="F535">
            <v>0</v>
          </cell>
        </row>
        <row r="536">
          <cell r="B536">
            <v>180415</v>
          </cell>
          <cell r="C536">
            <v>0</v>
          </cell>
          <cell r="E536">
            <v>160700</v>
          </cell>
          <cell r="F536">
            <v>0</v>
          </cell>
        </row>
        <row r="537">
          <cell r="B537">
            <v>180404</v>
          </cell>
          <cell r="C537">
            <v>0</v>
          </cell>
          <cell r="E537">
            <v>160701</v>
          </cell>
          <cell r="F537">
            <v>0</v>
          </cell>
        </row>
        <row r="538">
          <cell r="B538">
            <v>180417</v>
          </cell>
          <cell r="C538">
            <v>0</v>
          </cell>
          <cell r="E538">
            <v>160702</v>
          </cell>
          <cell r="F538">
            <v>0</v>
          </cell>
        </row>
        <row r="539">
          <cell r="B539">
            <v>180418</v>
          </cell>
          <cell r="C539">
            <v>0</v>
          </cell>
          <cell r="E539">
            <v>160703</v>
          </cell>
          <cell r="F539">
            <v>0</v>
          </cell>
        </row>
        <row r="540">
          <cell r="B540">
            <v>180405</v>
          </cell>
          <cell r="C540">
            <v>0</v>
          </cell>
          <cell r="E540">
            <v>160711</v>
          </cell>
          <cell r="F540">
            <v>0</v>
          </cell>
        </row>
        <row r="541">
          <cell r="B541">
            <v>180406</v>
          </cell>
          <cell r="C541">
            <v>0</v>
          </cell>
          <cell r="E541">
            <v>160721</v>
          </cell>
          <cell r="F541">
            <v>0</v>
          </cell>
        </row>
        <row r="542">
          <cell r="B542">
            <v>180407</v>
          </cell>
          <cell r="C542">
            <v>0</v>
          </cell>
          <cell r="E542">
            <v>160722</v>
          </cell>
          <cell r="F542">
            <v>0</v>
          </cell>
        </row>
        <row r="543">
          <cell r="B543">
            <v>180410</v>
          </cell>
          <cell r="C543">
            <v>0</v>
          </cell>
          <cell r="E543">
            <v>160723</v>
          </cell>
          <cell r="F543">
            <v>0</v>
          </cell>
        </row>
        <row r="544">
          <cell r="B544">
            <v>180431</v>
          </cell>
          <cell r="C544">
            <v>0</v>
          </cell>
          <cell r="E544">
            <v>160724</v>
          </cell>
          <cell r="F544">
            <v>0</v>
          </cell>
        </row>
        <row r="545">
          <cell r="B545">
            <v>180500</v>
          </cell>
          <cell r="C545">
            <v>0</v>
          </cell>
          <cell r="E545">
            <v>160800</v>
          </cell>
          <cell r="F545">
            <v>0</v>
          </cell>
        </row>
        <row r="546">
          <cell r="B546">
            <v>180600</v>
          </cell>
          <cell r="C546">
            <v>0</v>
          </cell>
          <cell r="E546">
            <v>160900</v>
          </cell>
          <cell r="F546">
            <v>0</v>
          </cell>
        </row>
        <row r="547">
          <cell r="B547">
            <v>180700</v>
          </cell>
          <cell r="C547">
            <v>0</v>
          </cell>
          <cell r="E547">
            <v>161000</v>
          </cell>
          <cell r="F547">
            <v>0</v>
          </cell>
        </row>
        <row r="548">
          <cell r="B548">
            <v>180800</v>
          </cell>
          <cell r="C548">
            <v>0</v>
          </cell>
          <cell r="E548">
            <v>161001</v>
          </cell>
          <cell r="F548">
            <v>0</v>
          </cell>
        </row>
        <row r="549">
          <cell r="B549">
            <v>180900</v>
          </cell>
          <cell r="C549">
            <v>0</v>
          </cell>
          <cell r="E549">
            <v>161002</v>
          </cell>
          <cell r="F549">
            <v>0</v>
          </cell>
        </row>
        <row r="550">
          <cell r="B550">
            <v>181000</v>
          </cell>
          <cell r="C550">
            <v>0</v>
          </cell>
          <cell r="E550">
            <v>161100</v>
          </cell>
          <cell r="F550">
            <v>16440508</v>
          </cell>
        </row>
        <row r="551">
          <cell r="B551">
            <v>181001</v>
          </cell>
          <cell r="C551">
            <v>0</v>
          </cell>
          <cell r="E551">
            <v>161101</v>
          </cell>
          <cell r="F551">
            <v>13799297</v>
          </cell>
        </row>
        <row r="552">
          <cell r="B552">
            <v>181002</v>
          </cell>
          <cell r="C552">
            <v>0</v>
          </cell>
          <cell r="E552">
            <v>161102</v>
          </cell>
          <cell r="F552">
            <v>2162399</v>
          </cell>
        </row>
        <row r="553">
          <cell r="B553">
            <v>181100</v>
          </cell>
          <cell r="C553">
            <v>0</v>
          </cell>
          <cell r="E553">
            <v>161103</v>
          </cell>
          <cell r="F553">
            <v>478812</v>
          </cell>
        </row>
        <row r="554">
          <cell r="B554">
            <v>181200</v>
          </cell>
          <cell r="C554">
            <v>72400</v>
          </cell>
          <cell r="E554">
            <v>161104</v>
          </cell>
          <cell r="F554">
            <v>0</v>
          </cell>
        </row>
        <row r="555">
          <cell r="B555">
            <v>181201</v>
          </cell>
          <cell r="C555">
            <v>0</v>
          </cell>
          <cell r="E555">
            <v>161111</v>
          </cell>
          <cell r="F555">
            <v>0</v>
          </cell>
        </row>
        <row r="556">
          <cell r="B556">
            <v>181202</v>
          </cell>
          <cell r="C556">
            <v>0</v>
          </cell>
          <cell r="E556">
            <v>161200</v>
          </cell>
          <cell r="F556">
            <v>0</v>
          </cell>
        </row>
        <row r="557">
          <cell r="B557">
            <v>181203</v>
          </cell>
          <cell r="C557">
            <v>0</v>
          </cell>
          <cell r="E557">
            <v>161300</v>
          </cell>
          <cell r="F557">
            <v>379100</v>
          </cell>
        </row>
        <row r="558">
          <cell r="B558">
            <v>181204</v>
          </cell>
          <cell r="C558">
            <v>0</v>
          </cell>
          <cell r="E558">
            <v>161301</v>
          </cell>
          <cell r="F558">
            <v>0</v>
          </cell>
        </row>
        <row r="559">
          <cell r="B559">
            <v>181205</v>
          </cell>
          <cell r="C559">
            <v>0</v>
          </cell>
          <cell r="E559">
            <v>161302</v>
          </cell>
          <cell r="F559">
            <v>0</v>
          </cell>
        </row>
        <row r="560">
          <cell r="B560">
            <v>181206</v>
          </cell>
          <cell r="C560">
            <v>0</v>
          </cell>
          <cell r="E560">
            <v>161303</v>
          </cell>
          <cell r="F560">
            <v>0</v>
          </cell>
        </row>
        <row r="561">
          <cell r="B561">
            <v>181207</v>
          </cell>
          <cell r="C561">
            <v>72400</v>
          </cell>
          <cell r="E561">
            <v>161304</v>
          </cell>
          <cell r="F561">
            <v>0</v>
          </cell>
        </row>
        <row r="562">
          <cell r="B562">
            <v>181208</v>
          </cell>
          <cell r="C562">
            <v>0</v>
          </cell>
          <cell r="E562">
            <v>161305</v>
          </cell>
          <cell r="F562">
            <v>0</v>
          </cell>
        </row>
        <row r="563">
          <cell r="B563">
            <v>181221</v>
          </cell>
          <cell r="C563">
            <v>0</v>
          </cell>
          <cell r="E563">
            <v>161306</v>
          </cell>
          <cell r="F563">
            <v>379100</v>
          </cell>
        </row>
        <row r="564">
          <cell r="B564">
            <v>181300</v>
          </cell>
          <cell r="C564">
            <v>0</v>
          </cell>
          <cell r="E564">
            <v>161307</v>
          </cell>
          <cell r="F564">
            <v>0</v>
          </cell>
        </row>
        <row r="565">
          <cell r="B565">
            <v>181400</v>
          </cell>
          <cell r="C565">
            <v>0</v>
          </cell>
          <cell r="E565">
            <v>161321</v>
          </cell>
          <cell r="F565">
            <v>0</v>
          </cell>
        </row>
        <row r="566">
          <cell r="B566">
            <v>181401</v>
          </cell>
          <cell r="C566">
            <v>0</v>
          </cell>
          <cell r="E566">
            <v>161400</v>
          </cell>
          <cell r="F566">
            <v>0</v>
          </cell>
        </row>
        <row r="567">
          <cell r="B567">
            <v>181402</v>
          </cell>
          <cell r="C567">
            <v>0</v>
          </cell>
          <cell r="E567">
            <v>161401</v>
          </cell>
          <cell r="F567">
            <v>0</v>
          </cell>
        </row>
        <row r="568">
          <cell r="B568">
            <v>181403</v>
          </cell>
          <cell r="C568">
            <v>0</v>
          </cell>
          <cell r="E568">
            <v>161402</v>
          </cell>
          <cell r="F568">
            <v>0</v>
          </cell>
        </row>
        <row r="569">
          <cell r="B569">
            <v>181411</v>
          </cell>
          <cell r="C569">
            <v>0</v>
          </cell>
          <cell r="E569">
            <v>161403</v>
          </cell>
          <cell r="F569">
            <v>0</v>
          </cell>
        </row>
        <row r="570">
          <cell r="B570">
            <v>181500</v>
          </cell>
          <cell r="C570">
            <v>0</v>
          </cell>
          <cell r="E570">
            <v>161411</v>
          </cell>
          <cell r="F570">
            <v>0</v>
          </cell>
        </row>
        <row r="571">
          <cell r="B571">
            <v>181501</v>
          </cell>
          <cell r="C571">
            <v>0</v>
          </cell>
          <cell r="E571">
            <v>161500</v>
          </cell>
          <cell r="F571">
            <v>0</v>
          </cell>
        </row>
        <row r="572">
          <cell r="B572">
            <v>181502</v>
          </cell>
          <cell r="C572">
            <v>0</v>
          </cell>
          <cell r="E572">
            <v>161501</v>
          </cell>
          <cell r="F572">
            <v>0</v>
          </cell>
        </row>
        <row r="573">
          <cell r="B573">
            <v>181503</v>
          </cell>
          <cell r="C573">
            <v>0</v>
          </cell>
          <cell r="E573">
            <v>161502</v>
          </cell>
          <cell r="F573">
            <v>0</v>
          </cell>
        </row>
        <row r="574">
          <cell r="B574">
            <v>181504</v>
          </cell>
          <cell r="C574">
            <v>0</v>
          </cell>
          <cell r="E574">
            <v>161503</v>
          </cell>
          <cell r="F574">
            <v>0</v>
          </cell>
        </row>
        <row r="575">
          <cell r="B575">
            <v>181505</v>
          </cell>
          <cell r="C575">
            <v>0</v>
          </cell>
          <cell r="E575">
            <v>161504</v>
          </cell>
          <cell r="F575">
            <v>0</v>
          </cell>
        </row>
        <row r="576">
          <cell r="B576">
            <v>181506</v>
          </cell>
          <cell r="C576">
            <v>0</v>
          </cell>
          <cell r="E576">
            <v>161505</v>
          </cell>
          <cell r="F576">
            <v>0</v>
          </cell>
        </row>
        <row r="577">
          <cell r="B577">
            <v>181507</v>
          </cell>
          <cell r="C577">
            <v>0</v>
          </cell>
          <cell r="E577">
            <v>161506</v>
          </cell>
          <cell r="F577">
            <v>0</v>
          </cell>
        </row>
        <row r="578">
          <cell r="B578">
            <v>181508</v>
          </cell>
          <cell r="C578">
            <v>0</v>
          </cell>
          <cell r="E578">
            <v>161507</v>
          </cell>
          <cell r="F578">
            <v>0</v>
          </cell>
        </row>
        <row r="579">
          <cell r="B579">
            <v>181509</v>
          </cell>
          <cell r="C579">
            <v>0</v>
          </cell>
          <cell r="E579">
            <v>161508</v>
          </cell>
          <cell r="F579">
            <v>0</v>
          </cell>
        </row>
        <row r="580">
          <cell r="B580">
            <v>181521</v>
          </cell>
          <cell r="C580">
            <v>0</v>
          </cell>
          <cell r="E580">
            <v>161509</v>
          </cell>
          <cell r="F580">
            <v>0</v>
          </cell>
        </row>
        <row r="581">
          <cell r="B581">
            <v>181600</v>
          </cell>
          <cell r="C581">
            <v>0</v>
          </cell>
          <cell r="E581">
            <v>161511</v>
          </cell>
          <cell r="F581">
            <v>0</v>
          </cell>
        </row>
        <row r="582">
          <cell r="B582">
            <v>181601</v>
          </cell>
          <cell r="C582">
            <v>0</v>
          </cell>
          <cell r="E582">
            <v>161600</v>
          </cell>
          <cell r="F582">
            <v>0</v>
          </cell>
        </row>
        <row r="583">
          <cell r="B583">
            <v>181602</v>
          </cell>
          <cell r="C583">
            <v>0</v>
          </cell>
          <cell r="E583">
            <v>161601</v>
          </cell>
          <cell r="F583">
            <v>0</v>
          </cell>
        </row>
        <row r="584">
          <cell r="B584">
            <v>181603</v>
          </cell>
          <cell r="C584">
            <v>0</v>
          </cell>
          <cell r="E584">
            <v>161602</v>
          </cell>
          <cell r="F584">
            <v>0</v>
          </cell>
        </row>
        <row r="585">
          <cell r="B585">
            <v>181604</v>
          </cell>
          <cell r="C585">
            <v>0</v>
          </cell>
          <cell r="E585">
            <v>161603</v>
          </cell>
          <cell r="F585">
            <v>0</v>
          </cell>
        </row>
        <row r="586">
          <cell r="B586">
            <v>181605</v>
          </cell>
          <cell r="C586">
            <v>0</v>
          </cell>
          <cell r="E586">
            <v>161604</v>
          </cell>
          <cell r="F586">
            <v>0</v>
          </cell>
        </row>
        <row r="587">
          <cell r="B587">
            <v>181611</v>
          </cell>
          <cell r="C587">
            <v>0</v>
          </cell>
          <cell r="E587">
            <v>161605</v>
          </cell>
          <cell r="F587">
            <v>0</v>
          </cell>
        </row>
        <row r="588">
          <cell r="B588">
            <v>181612</v>
          </cell>
          <cell r="C588">
            <v>0</v>
          </cell>
          <cell r="E588">
            <v>161611</v>
          </cell>
          <cell r="F588">
            <v>0</v>
          </cell>
        </row>
        <row r="589">
          <cell r="B589">
            <v>181613</v>
          </cell>
          <cell r="C589">
            <v>0</v>
          </cell>
          <cell r="E589">
            <v>161612</v>
          </cell>
          <cell r="F589">
            <v>0</v>
          </cell>
        </row>
        <row r="590">
          <cell r="B590">
            <v>181615</v>
          </cell>
          <cell r="C590">
            <v>0</v>
          </cell>
          <cell r="E590">
            <v>161613</v>
          </cell>
          <cell r="F590">
            <v>0</v>
          </cell>
        </row>
        <row r="591">
          <cell r="B591">
            <v>181621</v>
          </cell>
          <cell r="C591">
            <v>0</v>
          </cell>
          <cell r="E591">
            <v>161615</v>
          </cell>
          <cell r="F591">
            <v>0</v>
          </cell>
        </row>
        <row r="592">
          <cell r="B592">
            <v>181700</v>
          </cell>
          <cell r="C592">
            <v>0</v>
          </cell>
          <cell r="E592">
            <v>161621</v>
          </cell>
          <cell r="F592">
            <v>0</v>
          </cell>
        </row>
        <row r="593">
          <cell r="B593">
            <v>181800</v>
          </cell>
          <cell r="C593">
            <v>0</v>
          </cell>
          <cell r="E593">
            <v>161700</v>
          </cell>
          <cell r="F593">
            <v>0</v>
          </cell>
        </row>
        <row r="594">
          <cell r="B594">
            <v>181801</v>
          </cell>
          <cell r="C594">
            <v>0</v>
          </cell>
          <cell r="E594">
            <v>161800</v>
          </cell>
          <cell r="F594">
            <v>0</v>
          </cell>
        </row>
        <row r="595">
          <cell r="B595">
            <v>181802</v>
          </cell>
          <cell r="C595">
            <v>0</v>
          </cell>
          <cell r="E595">
            <v>161801</v>
          </cell>
          <cell r="F595">
            <v>0</v>
          </cell>
        </row>
        <row r="596">
          <cell r="B596">
            <v>181803</v>
          </cell>
          <cell r="C596">
            <v>0</v>
          </cell>
          <cell r="E596">
            <v>161802</v>
          </cell>
          <cell r="F596">
            <v>0</v>
          </cell>
        </row>
        <row r="597">
          <cell r="B597">
            <v>181804</v>
          </cell>
          <cell r="C597">
            <v>0</v>
          </cell>
          <cell r="E597">
            <v>161803</v>
          </cell>
          <cell r="F597">
            <v>0</v>
          </cell>
        </row>
        <row r="598">
          <cell r="B598">
            <v>181805</v>
          </cell>
          <cell r="C598">
            <v>0</v>
          </cell>
          <cell r="E598">
            <v>161804</v>
          </cell>
          <cell r="F598">
            <v>0</v>
          </cell>
        </row>
        <row r="599">
          <cell r="B599">
            <v>181806</v>
          </cell>
          <cell r="C599">
            <v>0</v>
          </cell>
          <cell r="E599">
            <v>161805</v>
          </cell>
          <cell r="F599">
            <v>0</v>
          </cell>
        </row>
        <row r="600">
          <cell r="B600">
            <v>181807</v>
          </cell>
          <cell r="C600">
            <v>0</v>
          </cell>
          <cell r="E600">
            <v>161806</v>
          </cell>
          <cell r="F600">
            <v>0</v>
          </cell>
        </row>
        <row r="601">
          <cell r="B601">
            <v>181808</v>
          </cell>
          <cell r="C601">
            <v>0</v>
          </cell>
          <cell r="E601">
            <v>161807</v>
          </cell>
          <cell r="F601">
            <v>0</v>
          </cell>
        </row>
        <row r="602">
          <cell r="B602">
            <v>181809</v>
          </cell>
          <cell r="C602">
            <v>0</v>
          </cell>
          <cell r="E602">
            <v>161808</v>
          </cell>
          <cell r="F602">
            <v>0</v>
          </cell>
        </row>
        <row r="603">
          <cell r="B603">
            <v>181810</v>
          </cell>
          <cell r="C603">
            <v>0</v>
          </cell>
          <cell r="E603">
            <v>161809</v>
          </cell>
          <cell r="F603">
            <v>0</v>
          </cell>
        </row>
        <row r="604">
          <cell r="B604">
            <v>181811</v>
          </cell>
          <cell r="C604">
            <v>0</v>
          </cell>
          <cell r="E604">
            <v>161810</v>
          </cell>
          <cell r="F604">
            <v>0</v>
          </cell>
        </row>
        <row r="605">
          <cell r="B605">
            <v>181821</v>
          </cell>
          <cell r="C605">
            <v>0</v>
          </cell>
          <cell r="E605">
            <v>161811</v>
          </cell>
          <cell r="F605">
            <v>0</v>
          </cell>
        </row>
        <row r="606">
          <cell r="B606">
            <v>181900</v>
          </cell>
          <cell r="C606">
            <v>10141237</v>
          </cell>
          <cell r="E606">
            <v>161821</v>
          </cell>
          <cell r="F606">
            <v>0</v>
          </cell>
        </row>
        <row r="607">
          <cell r="B607">
            <v>181901</v>
          </cell>
          <cell r="C607">
            <v>92516</v>
          </cell>
          <cell r="E607">
            <v>161900</v>
          </cell>
          <cell r="F607">
            <v>1179547</v>
          </cell>
        </row>
        <row r="608">
          <cell r="B608">
            <v>181902</v>
          </cell>
          <cell r="C608">
            <v>5301700</v>
          </cell>
          <cell r="E608">
            <v>161901</v>
          </cell>
          <cell r="F608">
            <v>310000</v>
          </cell>
        </row>
        <row r="609">
          <cell r="B609">
            <v>181903</v>
          </cell>
          <cell r="C609">
            <v>0</v>
          </cell>
          <cell r="E609">
            <v>161902</v>
          </cell>
          <cell r="F609">
            <v>0</v>
          </cell>
        </row>
        <row r="610">
          <cell r="B610">
            <v>181904</v>
          </cell>
          <cell r="C610">
            <v>0</v>
          </cell>
          <cell r="E610">
            <v>161903</v>
          </cell>
          <cell r="F610">
            <v>0</v>
          </cell>
        </row>
        <row r="611">
          <cell r="B611">
            <v>181905</v>
          </cell>
          <cell r="C611">
            <v>138282</v>
          </cell>
          <cell r="E611">
            <v>161904</v>
          </cell>
          <cell r="F611">
            <v>0</v>
          </cell>
        </row>
        <row r="612">
          <cell r="B612">
            <v>181906</v>
          </cell>
          <cell r="C612">
            <v>0</v>
          </cell>
          <cell r="E612">
            <v>161905</v>
          </cell>
          <cell r="F612">
            <v>0</v>
          </cell>
        </row>
        <row r="613">
          <cell r="B613">
            <v>181907</v>
          </cell>
          <cell r="C613">
            <v>0</v>
          </cell>
          <cell r="E613">
            <v>161906</v>
          </cell>
          <cell r="F613">
            <v>0</v>
          </cell>
        </row>
        <row r="614">
          <cell r="B614">
            <v>181908</v>
          </cell>
          <cell r="C614">
            <v>0</v>
          </cell>
          <cell r="E614">
            <v>161907</v>
          </cell>
          <cell r="F614">
            <v>0</v>
          </cell>
        </row>
        <row r="615">
          <cell r="B615">
            <v>181910</v>
          </cell>
          <cell r="C615">
            <v>0</v>
          </cell>
          <cell r="E615">
            <v>161910</v>
          </cell>
          <cell r="F615">
            <v>0</v>
          </cell>
        </row>
        <row r="616">
          <cell r="B616">
            <v>181911</v>
          </cell>
          <cell r="C616">
            <v>4608739</v>
          </cell>
          <cell r="E616">
            <v>161911</v>
          </cell>
          <cell r="F616">
            <v>869547</v>
          </cell>
        </row>
        <row r="617">
          <cell r="B617">
            <v>181912</v>
          </cell>
          <cell r="C617">
            <v>0</v>
          </cell>
          <cell r="E617">
            <v>162100</v>
          </cell>
          <cell r="F617">
            <v>0</v>
          </cell>
        </row>
        <row r="618">
          <cell r="B618">
            <v>181921</v>
          </cell>
          <cell r="C618">
            <v>0</v>
          </cell>
          <cell r="E618">
            <v>162200</v>
          </cell>
          <cell r="F618">
            <v>0</v>
          </cell>
        </row>
        <row r="619">
          <cell r="B619">
            <v>181922</v>
          </cell>
          <cell r="C619">
            <v>0</v>
          </cell>
          <cell r="E619">
            <v>162300</v>
          </cell>
          <cell r="F619">
            <v>0</v>
          </cell>
        </row>
        <row r="620">
          <cell r="B620">
            <v>181923</v>
          </cell>
          <cell r="C620">
            <v>0</v>
          </cell>
          <cell r="E620">
            <v>162400</v>
          </cell>
          <cell r="F620">
            <v>0</v>
          </cell>
        </row>
        <row r="621">
          <cell r="B621">
            <v>182100</v>
          </cell>
          <cell r="C621">
            <v>0</v>
          </cell>
          <cell r="E621">
            <v>162500</v>
          </cell>
          <cell r="F621">
            <v>0</v>
          </cell>
        </row>
        <row r="622">
          <cell r="B622">
            <v>182200</v>
          </cell>
          <cell r="C622">
            <v>0</v>
          </cell>
          <cell r="E622">
            <v>162600</v>
          </cell>
          <cell r="F622">
            <v>0</v>
          </cell>
        </row>
        <row r="623">
          <cell r="B623">
            <v>182300</v>
          </cell>
          <cell r="C623">
            <v>0</v>
          </cell>
          <cell r="E623">
            <v>162700</v>
          </cell>
          <cell r="F623">
            <v>0</v>
          </cell>
        </row>
        <row r="624">
          <cell r="B624">
            <v>182400</v>
          </cell>
          <cell r="C624">
            <v>0</v>
          </cell>
          <cell r="E624">
            <v>162800</v>
          </cell>
          <cell r="F624">
            <v>0</v>
          </cell>
        </row>
        <row r="625">
          <cell r="B625">
            <v>182500</v>
          </cell>
          <cell r="C625">
            <v>0</v>
          </cell>
          <cell r="E625">
            <v>162900</v>
          </cell>
          <cell r="F625">
            <v>0</v>
          </cell>
        </row>
        <row r="626">
          <cell r="B626">
            <v>183000</v>
          </cell>
          <cell r="C626">
            <v>0</v>
          </cell>
          <cell r="E626">
            <v>162901</v>
          </cell>
          <cell r="F626">
            <v>0</v>
          </cell>
        </row>
        <row r="627">
          <cell r="B627">
            <v>183100</v>
          </cell>
          <cell r="C627">
            <v>0</v>
          </cell>
          <cell r="E627">
            <v>163000</v>
          </cell>
          <cell r="F627">
            <v>0</v>
          </cell>
        </row>
        <row r="628">
          <cell r="B628">
            <v>183500</v>
          </cell>
          <cell r="C628">
            <v>0</v>
          </cell>
          <cell r="E628">
            <v>163100</v>
          </cell>
          <cell r="F628">
            <v>0</v>
          </cell>
        </row>
        <row r="629">
          <cell r="B629">
            <v>185000</v>
          </cell>
          <cell r="C629">
            <v>980249575</v>
          </cell>
          <cell r="E629">
            <v>163200</v>
          </cell>
          <cell r="F629">
            <v>0</v>
          </cell>
        </row>
        <row r="630">
          <cell r="B630">
            <v>185100</v>
          </cell>
          <cell r="C630">
            <v>417461921</v>
          </cell>
          <cell r="E630">
            <v>163300</v>
          </cell>
          <cell r="F630">
            <v>0</v>
          </cell>
        </row>
        <row r="631">
          <cell r="B631">
            <v>185101</v>
          </cell>
          <cell r="C631">
            <v>323878192</v>
          </cell>
          <cell r="E631">
            <v>163900</v>
          </cell>
          <cell r="F631">
            <v>0</v>
          </cell>
        </row>
        <row r="632">
          <cell r="B632">
            <v>185102</v>
          </cell>
          <cell r="C632">
            <v>43818467</v>
          </cell>
          <cell r="E632">
            <v>165000</v>
          </cell>
          <cell r="F632">
            <v>186365206</v>
          </cell>
        </row>
        <row r="633">
          <cell r="B633">
            <v>185120</v>
          </cell>
          <cell r="C633">
            <v>49765262</v>
          </cell>
          <cell r="E633">
            <v>165100</v>
          </cell>
          <cell r="F633">
            <v>186365206</v>
          </cell>
        </row>
        <row r="634">
          <cell r="B634">
            <v>185200</v>
          </cell>
          <cell r="C634">
            <v>562787654</v>
          </cell>
          <cell r="E634">
            <v>168000</v>
          </cell>
          <cell r="F634">
            <v>0</v>
          </cell>
        </row>
        <row r="635">
          <cell r="B635">
            <v>187000</v>
          </cell>
          <cell r="C635">
            <v>0</v>
          </cell>
        </row>
        <row r="636">
          <cell r="B636">
            <v>187001</v>
          </cell>
          <cell r="C636">
            <v>0</v>
          </cell>
        </row>
        <row r="637">
          <cell r="B637">
            <v>187002</v>
          </cell>
          <cell r="C637">
            <v>0</v>
          </cell>
        </row>
        <row r="638">
          <cell r="B638">
            <v>187003</v>
          </cell>
          <cell r="C638">
            <v>0</v>
          </cell>
        </row>
        <row r="639">
          <cell r="B639">
            <v>187004</v>
          </cell>
          <cell r="C639">
            <v>0</v>
          </cell>
        </row>
        <row r="640">
          <cell r="B640">
            <v>187005</v>
          </cell>
          <cell r="C640">
            <v>0</v>
          </cell>
        </row>
        <row r="641">
          <cell r="B641">
            <v>188000</v>
          </cell>
          <cell r="C641">
            <v>0</v>
          </cell>
        </row>
        <row r="642">
          <cell r="B642">
            <v>129700</v>
          </cell>
          <cell r="C642">
            <v>5517409352</v>
          </cell>
          <cell r="E642">
            <v>149700</v>
          </cell>
          <cell r="F642">
            <v>6401180869</v>
          </cell>
        </row>
        <row r="643">
          <cell r="C643">
            <v>883771517</v>
          </cell>
        </row>
      </sheetData>
      <sheetData sheetId="16">
        <row r="1">
          <cell r="B1" t="str">
            <v>손익계산서(일반)</v>
          </cell>
        </row>
        <row r="4">
          <cell r="B4" t="str">
            <v>코 드</v>
          </cell>
          <cell r="C4" t="str">
            <v>잔           액</v>
          </cell>
          <cell r="E4" t="str">
            <v>코 드</v>
          </cell>
          <cell r="F4" t="str">
            <v>잔           액</v>
          </cell>
        </row>
        <row r="5">
          <cell r="B5">
            <v>270000</v>
          </cell>
          <cell r="C5">
            <v>31778961807</v>
          </cell>
          <cell r="E5">
            <v>250000</v>
          </cell>
          <cell r="F5">
            <v>40240244810</v>
          </cell>
        </row>
        <row r="6">
          <cell r="B6">
            <v>270100</v>
          </cell>
          <cell r="C6">
            <v>28877509408</v>
          </cell>
          <cell r="E6">
            <v>250100</v>
          </cell>
          <cell r="F6">
            <v>33953927561</v>
          </cell>
        </row>
        <row r="7">
          <cell r="B7">
            <v>270200</v>
          </cell>
          <cell r="C7">
            <v>14799895136</v>
          </cell>
          <cell r="E7">
            <v>250200</v>
          </cell>
          <cell r="F7">
            <v>16297483469</v>
          </cell>
        </row>
        <row r="8">
          <cell r="B8">
            <v>270201</v>
          </cell>
          <cell r="C8">
            <v>0</v>
          </cell>
          <cell r="E8">
            <v>250201</v>
          </cell>
          <cell r="F8">
            <v>0</v>
          </cell>
        </row>
        <row r="9">
          <cell r="B9">
            <v>270202</v>
          </cell>
          <cell r="C9">
            <v>0</v>
          </cell>
          <cell r="E9">
            <v>250202</v>
          </cell>
          <cell r="F9">
            <v>0</v>
          </cell>
        </row>
        <row r="10">
          <cell r="B10">
            <v>270203</v>
          </cell>
          <cell r="C10">
            <v>0</v>
          </cell>
          <cell r="E10">
            <v>250203</v>
          </cell>
          <cell r="F10">
            <v>0</v>
          </cell>
        </row>
        <row r="11">
          <cell r="B11">
            <v>270204</v>
          </cell>
          <cell r="C11">
            <v>0</v>
          </cell>
          <cell r="E11">
            <v>250204</v>
          </cell>
          <cell r="F11">
            <v>0</v>
          </cell>
        </row>
        <row r="12">
          <cell r="B12">
            <v>270205</v>
          </cell>
          <cell r="C12">
            <v>0</v>
          </cell>
          <cell r="E12">
            <v>250205</v>
          </cell>
          <cell r="F12">
            <v>0</v>
          </cell>
        </row>
        <row r="13">
          <cell r="B13">
            <v>270206</v>
          </cell>
          <cell r="C13">
            <v>0</v>
          </cell>
          <cell r="E13">
            <v>250206</v>
          </cell>
          <cell r="F13">
            <v>0</v>
          </cell>
        </row>
        <row r="14">
          <cell r="B14">
            <v>270207</v>
          </cell>
          <cell r="C14">
            <v>0</v>
          </cell>
          <cell r="E14">
            <v>250207</v>
          </cell>
          <cell r="F14">
            <v>0</v>
          </cell>
        </row>
        <row r="15">
          <cell r="B15">
            <v>270208</v>
          </cell>
          <cell r="C15">
            <v>13384268760</v>
          </cell>
          <cell r="E15">
            <v>250208</v>
          </cell>
          <cell r="F15">
            <v>13771702630</v>
          </cell>
        </row>
        <row r="16">
          <cell r="B16">
            <v>270209</v>
          </cell>
          <cell r="C16">
            <v>0</v>
          </cell>
          <cell r="E16">
            <v>250209</v>
          </cell>
          <cell r="F16">
            <v>0</v>
          </cell>
        </row>
        <row r="17">
          <cell r="B17">
            <v>270210</v>
          </cell>
          <cell r="C17">
            <v>0</v>
          </cell>
          <cell r="E17">
            <v>250210</v>
          </cell>
          <cell r="F17">
            <v>0</v>
          </cell>
        </row>
        <row r="18">
          <cell r="B18">
            <v>270211</v>
          </cell>
          <cell r="C18">
            <v>0</v>
          </cell>
          <cell r="E18">
            <v>250211</v>
          </cell>
          <cell r="F18">
            <v>0</v>
          </cell>
        </row>
        <row r="19">
          <cell r="B19">
            <v>270212</v>
          </cell>
          <cell r="C19">
            <v>0</v>
          </cell>
          <cell r="E19">
            <v>250212</v>
          </cell>
          <cell r="F19">
            <v>0</v>
          </cell>
        </row>
        <row r="20">
          <cell r="B20">
            <v>270213</v>
          </cell>
          <cell r="C20">
            <v>0</v>
          </cell>
          <cell r="E20">
            <v>250213</v>
          </cell>
          <cell r="F20">
            <v>0</v>
          </cell>
        </row>
        <row r="21">
          <cell r="B21">
            <v>270214</v>
          </cell>
          <cell r="C21">
            <v>0</v>
          </cell>
          <cell r="E21">
            <v>250214</v>
          </cell>
          <cell r="F21">
            <v>0</v>
          </cell>
        </row>
        <row r="22">
          <cell r="B22">
            <v>270215</v>
          </cell>
          <cell r="C22">
            <v>0</v>
          </cell>
          <cell r="E22">
            <v>250215</v>
          </cell>
          <cell r="F22">
            <v>0</v>
          </cell>
        </row>
        <row r="23">
          <cell r="B23">
            <v>270216</v>
          </cell>
          <cell r="C23">
            <v>0</v>
          </cell>
          <cell r="E23">
            <v>250216</v>
          </cell>
          <cell r="F23">
            <v>0</v>
          </cell>
        </row>
        <row r="24">
          <cell r="B24">
            <v>270225</v>
          </cell>
          <cell r="C24">
            <v>0</v>
          </cell>
          <cell r="E24">
            <v>250225</v>
          </cell>
          <cell r="F24">
            <v>0</v>
          </cell>
        </row>
        <row r="25">
          <cell r="B25">
            <v>270217</v>
          </cell>
          <cell r="C25">
            <v>0</v>
          </cell>
          <cell r="E25">
            <v>250217</v>
          </cell>
          <cell r="F25">
            <v>0</v>
          </cell>
        </row>
        <row r="26">
          <cell r="B26">
            <v>270226</v>
          </cell>
          <cell r="C26">
            <v>2367308275</v>
          </cell>
          <cell r="E26">
            <v>250226</v>
          </cell>
          <cell r="F26">
            <v>2525780839</v>
          </cell>
        </row>
        <row r="27">
          <cell r="B27">
            <v>270227</v>
          </cell>
          <cell r="C27">
            <v>412599093</v>
          </cell>
          <cell r="E27">
            <v>250227</v>
          </cell>
          <cell r="F27">
            <v>490237587</v>
          </cell>
        </row>
        <row r="28">
          <cell r="B28">
            <v>270230</v>
          </cell>
          <cell r="C28">
            <v>1954709182</v>
          </cell>
          <cell r="E28">
            <v>250230</v>
          </cell>
          <cell r="F28">
            <v>2035543252</v>
          </cell>
        </row>
        <row r="29">
          <cell r="B29">
            <v>270231</v>
          </cell>
          <cell r="C29">
            <v>0</v>
          </cell>
          <cell r="E29">
            <v>250231</v>
          </cell>
          <cell r="F29">
            <v>0</v>
          </cell>
        </row>
        <row r="30">
          <cell r="B30">
            <v>270240</v>
          </cell>
          <cell r="C30">
            <v>-951681899</v>
          </cell>
          <cell r="E30">
            <v>250240</v>
          </cell>
          <cell r="F30">
            <v>0</v>
          </cell>
        </row>
        <row r="31">
          <cell r="B31">
            <v>270300</v>
          </cell>
          <cell r="C31">
            <v>14075726327</v>
          </cell>
          <cell r="E31">
            <v>250300</v>
          </cell>
          <cell r="F31">
            <v>17651944092</v>
          </cell>
        </row>
        <row r="32">
          <cell r="B32">
            <v>270301</v>
          </cell>
          <cell r="C32">
            <v>-142109651</v>
          </cell>
          <cell r="E32">
            <v>250301</v>
          </cell>
          <cell r="F32">
            <v>0</v>
          </cell>
        </row>
        <row r="33">
          <cell r="B33">
            <v>270302</v>
          </cell>
          <cell r="C33">
            <v>-142109651</v>
          </cell>
          <cell r="E33">
            <v>250302</v>
          </cell>
          <cell r="F33">
            <v>0</v>
          </cell>
        </row>
        <row r="34">
          <cell r="B34">
            <v>270303</v>
          </cell>
          <cell r="C34">
            <v>0</v>
          </cell>
          <cell r="E34">
            <v>250303</v>
          </cell>
          <cell r="F34">
            <v>0</v>
          </cell>
        </row>
        <row r="35">
          <cell r="B35">
            <v>270304</v>
          </cell>
          <cell r="C35">
            <v>0</v>
          </cell>
          <cell r="E35">
            <v>250304</v>
          </cell>
          <cell r="F35">
            <v>0</v>
          </cell>
        </row>
        <row r="36">
          <cell r="B36">
            <v>270305</v>
          </cell>
          <cell r="C36">
            <v>0</v>
          </cell>
          <cell r="E36">
            <v>250305</v>
          </cell>
          <cell r="F36">
            <v>0</v>
          </cell>
        </row>
        <row r="37">
          <cell r="B37">
            <v>270306</v>
          </cell>
          <cell r="C37">
            <v>0</v>
          </cell>
          <cell r="E37">
            <v>250306</v>
          </cell>
          <cell r="F37">
            <v>0</v>
          </cell>
        </row>
        <row r="38">
          <cell r="B38">
            <v>270307</v>
          </cell>
          <cell r="C38">
            <v>0</v>
          </cell>
          <cell r="E38">
            <v>250307</v>
          </cell>
          <cell r="F38">
            <v>0</v>
          </cell>
        </row>
        <row r="39">
          <cell r="B39">
            <v>270308</v>
          </cell>
          <cell r="C39">
            <v>0</v>
          </cell>
          <cell r="E39">
            <v>250308</v>
          </cell>
          <cell r="F39">
            <v>0</v>
          </cell>
        </row>
        <row r="40">
          <cell r="B40">
            <v>270309</v>
          </cell>
          <cell r="C40">
            <v>0</v>
          </cell>
          <cell r="E40">
            <v>250309</v>
          </cell>
          <cell r="F40">
            <v>0</v>
          </cell>
        </row>
        <row r="41">
          <cell r="B41">
            <v>270310</v>
          </cell>
          <cell r="C41">
            <v>0</v>
          </cell>
          <cell r="E41">
            <v>250310</v>
          </cell>
          <cell r="F41">
            <v>0</v>
          </cell>
        </row>
        <row r="42">
          <cell r="B42">
            <v>270311</v>
          </cell>
          <cell r="C42">
            <v>0</v>
          </cell>
          <cell r="E42">
            <v>250311</v>
          </cell>
          <cell r="F42">
            <v>0</v>
          </cell>
        </row>
        <row r="43">
          <cell r="B43">
            <v>270312</v>
          </cell>
          <cell r="C43">
            <v>0</v>
          </cell>
          <cell r="E43">
            <v>250312</v>
          </cell>
          <cell r="F43">
            <v>0</v>
          </cell>
        </row>
        <row r="44">
          <cell r="B44">
            <v>270313</v>
          </cell>
          <cell r="C44">
            <v>0</v>
          </cell>
          <cell r="E44">
            <v>250313</v>
          </cell>
          <cell r="F44">
            <v>0</v>
          </cell>
        </row>
        <row r="45">
          <cell r="B45">
            <v>270314</v>
          </cell>
          <cell r="C45">
            <v>0</v>
          </cell>
          <cell r="E45">
            <v>250314</v>
          </cell>
          <cell r="F45">
            <v>0</v>
          </cell>
        </row>
        <row r="46">
          <cell r="B46">
            <v>270315</v>
          </cell>
          <cell r="C46">
            <v>0</v>
          </cell>
          <cell r="E46">
            <v>250315</v>
          </cell>
          <cell r="F46">
            <v>0</v>
          </cell>
        </row>
        <row r="47">
          <cell r="B47">
            <v>270316</v>
          </cell>
          <cell r="C47">
            <v>0</v>
          </cell>
          <cell r="E47">
            <v>250316</v>
          </cell>
          <cell r="F47">
            <v>0</v>
          </cell>
        </row>
        <row r="48">
          <cell r="B48">
            <v>270317</v>
          </cell>
          <cell r="C48">
            <v>0</v>
          </cell>
          <cell r="E48">
            <v>250317</v>
          </cell>
          <cell r="F48">
            <v>0</v>
          </cell>
        </row>
        <row r="49">
          <cell r="B49">
            <v>270318</v>
          </cell>
          <cell r="C49">
            <v>0</v>
          </cell>
          <cell r="E49">
            <v>250318</v>
          </cell>
          <cell r="F49">
            <v>0</v>
          </cell>
        </row>
        <row r="50">
          <cell r="B50">
            <v>270319</v>
          </cell>
          <cell r="C50">
            <v>0</v>
          </cell>
          <cell r="E50">
            <v>250319</v>
          </cell>
          <cell r="F50">
            <v>0</v>
          </cell>
        </row>
        <row r="51">
          <cell r="B51">
            <v>270320</v>
          </cell>
          <cell r="C51">
            <v>0</v>
          </cell>
          <cell r="E51">
            <v>250320</v>
          </cell>
          <cell r="F51">
            <v>0</v>
          </cell>
        </row>
        <row r="52">
          <cell r="B52">
            <v>270321</v>
          </cell>
          <cell r="C52">
            <v>0</v>
          </cell>
          <cell r="E52">
            <v>250321</v>
          </cell>
          <cell r="F52">
            <v>0</v>
          </cell>
        </row>
        <row r="53">
          <cell r="B53">
            <v>270330</v>
          </cell>
          <cell r="C53">
            <v>0</v>
          </cell>
          <cell r="E53">
            <v>250330</v>
          </cell>
          <cell r="F53">
            <v>0</v>
          </cell>
        </row>
        <row r="54">
          <cell r="B54">
            <v>270331</v>
          </cell>
          <cell r="C54">
            <v>0</v>
          </cell>
          <cell r="E54">
            <v>250331</v>
          </cell>
          <cell r="F54">
            <v>0</v>
          </cell>
        </row>
        <row r="55">
          <cell r="B55">
            <v>270332</v>
          </cell>
          <cell r="C55">
            <v>0</v>
          </cell>
          <cell r="E55">
            <v>250332</v>
          </cell>
          <cell r="F55">
            <v>0</v>
          </cell>
        </row>
        <row r="56">
          <cell r="B56">
            <v>270351</v>
          </cell>
          <cell r="C56">
            <v>0</v>
          </cell>
          <cell r="E56">
            <v>250351</v>
          </cell>
          <cell r="F56">
            <v>0</v>
          </cell>
        </row>
        <row r="57">
          <cell r="B57">
            <v>270360</v>
          </cell>
          <cell r="C57">
            <v>14217835978</v>
          </cell>
          <cell r="E57">
            <v>250360</v>
          </cell>
          <cell r="F57">
            <v>17651944092</v>
          </cell>
        </row>
        <row r="58">
          <cell r="B58">
            <v>270400</v>
          </cell>
          <cell r="C58">
            <v>1887945</v>
          </cell>
          <cell r="E58">
            <v>250400</v>
          </cell>
          <cell r="F58">
            <v>4500000</v>
          </cell>
        </row>
        <row r="59">
          <cell r="B59">
            <v>270401</v>
          </cell>
          <cell r="C59">
            <v>0</v>
          </cell>
          <cell r="E59">
            <v>250401</v>
          </cell>
          <cell r="F59">
            <v>0</v>
          </cell>
        </row>
        <row r="60">
          <cell r="B60">
            <v>270402</v>
          </cell>
          <cell r="C60">
            <v>0</v>
          </cell>
          <cell r="E60">
            <v>250402</v>
          </cell>
          <cell r="F60">
            <v>0</v>
          </cell>
        </row>
        <row r="61">
          <cell r="B61">
            <v>270403</v>
          </cell>
          <cell r="C61">
            <v>0</v>
          </cell>
          <cell r="E61">
            <v>250403</v>
          </cell>
          <cell r="F61">
            <v>0</v>
          </cell>
        </row>
        <row r="62">
          <cell r="B62">
            <v>270404</v>
          </cell>
          <cell r="C62">
            <v>0</v>
          </cell>
          <cell r="E62">
            <v>250404</v>
          </cell>
          <cell r="F62">
            <v>0</v>
          </cell>
        </row>
        <row r="63">
          <cell r="B63">
            <v>270409</v>
          </cell>
          <cell r="C63">
            <v>0</v>
          </cell>
          <cell r="E63">
            <v>250409</v>
          </cell>
          <cell r="F63">
            <v>0</v>
          </cell>
        </row>
        <row r="64">
          <cell r="B64">
            <v>270405</v>
          </cell>
          <cell r="C64">
            <v>0</v>
          </cell>
          <cell r="E64">
            <v>250405</v>
          </cell>
          <cell r="F64">
            <v>0</v>
          </cell>
        </row>
        <row r="65">
          <cell r="B65">
            <v>270410</v>
          </cell>
          <cell r="C65">
            <v>0</v>
          </cell>
          <cell r="E65">
            <v>250410</v>
          </cell>
          <cell r="F65">
            <v>0</v>
          </cell>
        </row>
        <row r="66">
          <cell r="B66">
            <v>270411</v>
          </cell>
          <cell r="C66">
            <v>0</v>
          </cell>
          <cell r="E66">
            <v>250411</v>
          </cell>
          <cell r="F66">
            <v>0</v>
          </cell>
        </row>
        <row r="67">
          <cell r="B67">
            <v>270412</v>
          </cell>
          <cell r="C67">
            <v>0</v>
          </cell>
          <cell r="E67">
            <v>250412</v>
          </cell>
          <cell r="F67">
            <v>0</v>
          </cell>
        </row>
        <row r="68">
          <cell r="B68">
            <v>270413</v>
          </cell>
          <cell r="C68">
            <v>0</v>
          </cell>
          <cell r="E68">
            <v>250413</v>
          </cell>
          <cell r="F68">
            <v>0</v>
          </cell>
        </row>
        <row r="69">
          <cell r="B69">
            <v>270419</v>
          </cell>
          <cell r="C69">
            <v>0</v>
          </cell>
          <cell r="E69">
            <v>250419</v>
          </cell>
          <cell r="F69">
            <v>0</v>
          </cell>
        </row>
        <row r="70">
          <cell r="B70">
            <v>270420</v>
          </cell>
          <cell r="C70">
            <v>1887945</v>
          </cell>
          <cell r="E70">
            <v>250420</v>
          </cell>
          <cell r="F70">
            <v>4500000</v>
          </cell>
        </row>
        <row r="71">
          <cell r="B71">
            <v>270421</v>
          </cell>
          <cell r="C71">
            <v>0</v>
          </cell>
          <cell r="E71">
            <v>250421</v>
          </cell>
          <cell r="F71">
            <v>0</v>
          </cell>
        </row>
        <row r="72">
          <cell r="B72">
            <v>270422</v>
          </cell>
          <cell r="C72">
            <v>1887945</v>
          </cell>
          <cell r="E72">
            <v>250422</v>
          </cell>
          <cell r="F72">
            <v>4500000</v>
          </cell>
        </row>
        <row r="73">
          <cell r="B73">
            <v>270423</v>
          </cell>
          <cell r="C73">
            <v>0</v>
          </cell>
          <cell r="E73">
            <v>250423</v>
          </cell>
          <cell r="F73">
            <v>0</v>
          </cell>
        </row>
        <row r="74">
          <cell r="B74">
            <v>270424</v>
          </cell>
          <cell r="C74">
            <v>0</v>
          </cell>
          <cell r="E74">
            <v>250424</v>
          </cell>
          <cell r="F74">
            <v>0</v>
          </cell>
        </row>
        <row r="75">
          <cell r="B75">
            <v>270429</v>
          </cell>
          <cell r="C75">
            <v>0</v>
          </cell>
          <cell r="E75">
            <v>250429</v>
          </cell>
          <cell r="F75">
            <v>0</v>
          </cell>
        </row>
        <row r="76">
          <cell r="B76">
            <v>270430</v>
          </cell>
          <cell r="C76">
            <v>0</v>
          </cell>
          <cell r="E76">
            <v>250430</v>
          </cell>
          <cell r="F76">
            <v>0</v>
          </cell>
        </row>
        <row r="77">
          <cell r="B77">
            <v>270431</v>
          </cell>
          <cell r="C77">
            <v>0</v>
          </cell>
          <cell r="E77">
            <v>250431</v>
          </cell>
          <cell r="F77">
            <v>0</v>
          </cell>
        </row>
        <row r="78">
          <cell r="B78">
            <v>270432</v>
          </cell>
          <cell r="C78">
            <v>0</v>
          </cell>
          <cell r="E78">
            <v>250432</v>
          </cell>
          <cell r="F78">
            <v>0</v>
          </cell>
        </row>
        <row r="79">
          <cell r="B79">
            <v>270433</v>
          </cell>
          <cell r="C79">
            <v>0</v>
          </cell>
          <cell r="E79">
            <v>250433</v>
          </cell>
          <cell r="F79">
            <v>0</v>
          </cell>
        </row>
        <row r="80">
          <cell r="B80">
            <v>270451</v>
          </cell>
          <cell r="C80">
            <v>0</v>
          </cell>
          <cell r="E80">
            <v>250451</v>
          </cell>
          <cell r="F80">
            <v>0</v>
          </cell>
        </row>
        <row r="81">
          <cell r="B81">
            <v>270500</v>
          </cell>
          <cell r="C81">
            <v>2667587007</v>
          </cell>
          <cell r="E81">
            <v>250500</v>
          </cell>
          <cell r="F81">
            <v>2828358315</v>
          </cell>
        </row>
        <row r="82">
          <cell r="B82">
            <v>270600</v>
          </cell>
          <cell r="C82">
            <v>233865392</v>
          </cell>
          <cell r="E82">
            <v>250600</v>
          </cell>
          <cell r="F82">
            <v>241242000</v>
          </cell>
        </row>
        <row r="83">
          <cell r="B83">
            <v>270601</v>
          </cell>
          <cell r="C83">
            <v>233865392</v>
          </cell>
          <cell r="E83">
            <v>250601</v>
          </cell>
          <cell r="F83">
            <v>241242000</v>
          </cell>
        </row>
        <row r="84">
          <cell r="B84">
            <v>270602</v>
          </cell>
          <cell r="C84">
            <v>0</v>
          </cell>
          <cell r="E84">
            <v>250602</v>
          </cell>
          <cell r="F84">
            <v>0</v>
          </cell>
        </row>
        <row r="85">
          <cell r="B85">
            <v>270603</v>
          </cell>
          <cell r="C85">
            <v>0</v>
          </cell>
          <cell r="E85">
            <v>250603</v>
          </cell>
          <cell r="F85">
            <v>0</v>
          </cell>
        </row>
        <row r="86">
          <cell r="B86">
            <v>270604</v>
          </cell>
          <cell r="C86">
            <v>0</v>
          </cell>
          <cell r="E86">
            <v>250604</v>
          </cell>
          <cell r="F86">
            <v>0</v>
          </cell>
        </row>
        <row r="87">
          <cell r="B87">
            <v>270605</v>
          </cell>
          <cell r="C87">
            <v>0</v>
          </cell>
          <cell r="E87">
            <v>250605</v>
          </cell>
          <cell r="F87">
            <v>0</v>
          </cell>
        </row>
        <row r="88">
          <cell r="B88">
            <v>270606</v>
          </cell>
          <cell r="C88">
            <v>233865392</v>
          </cell>
          <cell r="E88">
            <v>250606</v>
          </cell>
          <cell r="F88">
            <v>241242000</v>
          </cell>
        </row>
        <row r="89">
          <cell r="B89">
            <v>270607</v>
          </cell>
          <cell r="C89">
            <v>0</v>
          </cell>
          <cell r="E89">
            <v>250607</v>
          </cell>
          <cell r="F89">
            <v>0</v>
          </cell>
        </row>
        <row r="90">
          <cell r="B90">
            <v>270619</v>
          </cell>
          <cell r="C90">
            <v>0</v>
          </cell>
          <cell r="E90">
            <v>250619</v>
          </cell>
          <cell r="F90">
            <v>0</v>
          </cell>
        </row>
        <row r="91">
          <cell r="B91">
            <v>270620</v>
          </cell>
          <cell r="C91">
            <v>0</v>
          </cell>
          <cell r="E91">
            <v>250620</v>
          </cell>
          <cell r="F91">
            <v>0</v>
          </cell>
        </row>
        <row r="92">
          <cell r="B92">
            <v>270621</v>
          </cell>
          <cell r="C92">
            <v>0</v>
          </cell>
          <cell r="E92">
            <v>250621</v>
          </cell>
          <cell r="F92">
            <v>0</v>
          </cell>
        </row>
        <row r="93">
          <cell r="B93">
            <v>270622</v>
          </cell>
          <cell r="C93">
            <v>0</v>
          </cell>
          <cell r="E93">
            <v>250622</v>
          </cell>
          <cell r="F93">
            <v>0</v>
          </cell>
        </row>
        <row r="94">
          <cell r="B94">
            <v>270623</v>
          </cell>
          <cell r="C94">
            <v>0</v>
          </cell>
          <cell r="E94">
            <v>250623</v>
          </cell>
          <cell r="F94">
            <v>0</v>
          </cell>
        </row>
        <row r="95">
          <cell r="B95">
            <v>270624</v>
          </cell>
          <cell r="C95">
            <v>0</v>
          </cell>
          <cell r="E95">
            <v>250624</v>
          </cell>
          <cell r="F95">
            <v>0</v>
          </cell>
        </row>
        <row r="96">
          <cell r="B96">
            <v>270625</v>
          </cell>
          <cell r="C96">
            <v>0</v>
          </cell>
          <cell r="E96">
            <v>250625</v>
          </cell>
          <cell r="F96">
            <v>0</v>
          </cell>
        </row>
        <row r="97">
          <cell r="B97">
            <v>270626</v>
          </cell>
          <cell r="C97">
            <v>0</v>
          </cell>
          <cell r="E97">
            <v>250626</v>
          </cell>
          <cell r="F97">
            <v>0</v>
          </cell>
        </row>
        <row r="98">
          <cell r="B98">
            <v>270639</v>
          </cell>
          <cell r="C98">
            <v>0</v>
          </cell>
          <cell r="E98">
            <v>250639</v>
          </cell>
          <cell r="F98">
            <v>0</v>
          </cell>
        </row>
        <row r="99">
          <cell r="B99">
            <v>270650</v>
          </cell>
          <cell r="C99">
            <v>0</v>
          </cell>
          <cell r="E99">
            <v>250650</v>
          </cell>
          <cell r="F99">
            <v>0</v>
          </cell>
        </row>
        <row r="100">
          <cell r="B100">
            <v>270700</v>
          </cell>
          <cell r="C100">
            <v>0</v>
          </cell>
          <cell r="E100">
            <v>250700</v>
          </cell>
          <cell r="F100">
            <v>34413488</v>
          </cell>
        </row>
        <row r="101">
          <cell r="B101">
            <v>270701</v>
          </cell>
          <cell r="C101">
            <v>0</v>
          </cell>
          <cell r="E101">
            <v>250701</v>
          </cell>
          <cell r="F101">
            <v>0</v>
          </cell>
        </row>
        <row r="102">
          <cell r="B102">
            <v>270702</v>
          </cell>
          <cell r="C102">
            <v>0</v>
          </cell>
          <cell r="E102">
            <v>250702</v>
          </cell>
          <cell r="F102">
            <v>0</v>
          </cell>
        </row>
        <row r="103">
          <cell r="B103">
            <v>270703</v>
          </cell>
          <cell r="C103">
            <v>0</v>
          </cell>
          <cell r="E103">
            <v>250703</v>
          </cell>
          <cell r="F103">
            <v>0</v>
          </cell>
        </row>
        <row r="104">
          <cell r="B104">
            <v>270900</v>
          </cell>
          <cell r="C104">
            <v>0</v>
          </cell>
          <cell r="E104">
            <v>250704</v>
          </cell>
          <cell r="F104">
            <v>0</v>
          </cell>
        </row>
        <row r="105">
          <cell r="B105">
            <v>270901</v>
          </cell>
          <cell r="C105">
            <v>0</v>
          </cell>
          <cell r="E105">
            <v>250705</v>
          </cell>
          <cell r="F105">
            <v>0</v>
          </cell>
        </row>
        <row r="106">
          <cell r="B106">
            <v>270902</v>
          </cell>
          <cell r="C106">
            <v>0</v>
          </cell>
          <cell r="E106">
            <v>250706</v>
          </cell>
          <cell r="F106">
            <v>0</v>
          </cell>
        </row>
        <row r="107">
          <cell r="B107">
            <v>270903</v>
          </cell>
          <cell r="C107">
            <v>0</v>
          </cell>
          <cell r="E107">
            <v>250707</v>
          </cell>
          <cell r="F107">
            <v>0</v>
          </cell>
        </row>
        <row r="108">
          <cell r="B108">
            <v>270904</v>
          </cell>
          <cell r="C108">
            <v>0</v>
          </cell>
          <cell r="E108">
            <v>250708</v>
          </cell>
          <cell r="F108">
            <v>0</v>
          </cell>
        </row>
        <row r="109">
          <cell r="B109">
            <v>270905</v>
          </cell>
          <cell r="C109">
            <v>0</v>
          </cell>
          <cell r="E109">
            <v>250709</v>
          </cell>
          <cell r="F109">
            <v>0</v>
          </cell>
        </row>
        <row r="110">
          <cell r="B110">
            <v>270906</v>
          </cell>
          <cell r="C110">
            <v>0</v>
          </cell>
          <cell r="E110">
            <v>250720</v>
          </cell>
          <cell r="F110">
            <v>0</v>
          </cell>
        </row>
        <row r="111">
          <cell r="B111">
            <v>270907</v>
          </cell>
          <cell r="C111">
            <v>0</v>
          </cell>
          <cell r="E111">
            <v>250710</v>
          </cell>
          <cell r="F111">
            <v>0</v>
          </cell>
        </row>
        <row r="112">
          <cell r="B112">
            <v>270908</v>
          </cell>
          <cell r="C112">
            <v>0</v>
          </cell>
          <cell r="E112">
            <v>250721</v>
          </cell>
          <cell r="F112">
            <v>0</v>
          </cell>
        </row>
        <row r="113">
          <cell r="B113">
            <v>270909</v>
          </cell>
          <cell r="C113">
            <v>0</v>
          </cell>
          <cell r="E113">
            <v>250722</v>
          </cell>
          <cell r="F113">
            <v>0</v>
          </cell>
        </row>
        <row r="114">
          <cell r="B114">
            <v>270920</v>
          </cell>
          <cell r="C114">
            <v>0</v>
          </cell>
          <cell r="E114">
            <v>250723</v>
          </cell>
          <cell r="F114">
            <v>0</v>
          </cell>
        </row>
        <row r="115">
          <cell r="B115">
            <v>270930</v>
          </cell>
          <cell r="C115">
            <v>0</v>
          </cell>
          <cell r="E115">
            <v>250730</v>
          </cell>
          <cell r="F115">
            <v>0</v>
          </cell>
        </row>
        <row r="116">
          <cell r="B116">
            <v>270940</v>
          </cell>
          <cell r="C116">
            <v>0</v>
          </cell>
          <cell r="E116">
            <v>250731</v>
          </cell>
          <cell r="F116">
            <v>0</v>
          </cell>
        </row>
        <row r="117">
          <cell r="B117">
            <v>270950</v>
          </cell>
          <cell r="C117">
            <v>0</v>
          </cell>
          <cell r="E117">
            <v>250732</v>
          </cell>
          <cell r="F117">
            <v>0</v>
          </cell>
        </row>
        <row r="118">
          <cell r="B118">
            <v>270960</v>
          </cell>
          <cell r="C118">
            <v>0</v>
          </cell>
          <cell r="E118">
            <v>250733</v>
          </cell>
          <cell r="F118">
            <v>34413488</v>
          </cell>
        </row>
        <row r="119">
          <cell r="B119">
            <v>270980</v>
          </cell>
          <cell r="C119">
            <v>0</v>
          </cell>
          <cell r="E119">
            <v>250734</v>
          </cell>
          <cell r="F119">
            <v>31263488</v>
          </cell>
        </row>
        <row r="120">
          <cell r="B120">
            <v>273000</v>
          </cell>
          <cell r="C120">
            <v>0</v>
          </cell>
          <cell r="E120">
            <v>250735</v>
          </cell>
          <cell r="F120">
            <v>3150000</v>
          </cell>
        </row>
        <row r="121">
          <cell r="B121">
            <v>273100</v>
          </cell>
          <cell r="C121">
            <v>0</v>
          </cell>
          <cell r="E121">
            <v>250736</v>
          </cell>
          <cell r="F121">
            <v>0</v>
          </cell>
        </row>
        <row r="122">
          <cell r="B122">
            <v>273101</v>
          </cell>
          <cell r="C122">
            <v>0</v>
          </cell>
          <cell r="E122">
            <v>250740</v>
          </cell>
          <cell r="F122">
            <v>0</v>
          </cell>
        </row>
        <row r="123">
          <cell r="B123">
            <v>273102</v>
          </cell>
          <cell r="C123">
            <v>0</v>
          </cell>
          <cell r="E123">
            <v>250741</v>
          </cell>
          <cell r="F123">
            <v>0</v>
          </cell>
        </row>
        <row r="124">
          <cell r="B124">
            <v>273103</v>
          </cell>
          <cell r="C124">
            <v>0</v>
          </cell>
          <cell r="E124">
            <v>250742</v>
          </cell>
          <cell r="F124">
            <v>0</v>
          </cell>
        </row>
        <row r="125">
          <cell r="B125">
            <v>273104</v>
          </cell>
          <cell r="C125">
            <v>0</v>
          </cell>
          <cell r="E125">
            <v>250743</v>
          </cell>
          <cell r="F125">
            <v>0</v>
          </cell>
        </row>
        <row r="126">
          <cell r="B126">
            <v>273111</v>
          </cell>
          <cell r="C126">
            <v>0</v>
          </cell>
          <cell r="E126">
            <v>250744</v>
          </cell>
          <cell r="F126">
            <v>0</v>
          </cell>
        </row>
        <row r="127">
          <cell r="B127">
            <v>273112</v>
          </cell>
          <cell r="C127">
            <v>0</v>
          </cell>
          <cell r="E127">
            <v>250745</v>
          </cell>
          <cell r="F127">
            <v>0</v>
          </cell>
        </row>
        <row r="128">
          <cell r="B128">
            <v>273121</v>
          </cell>
          <cell r="C128">
            <v>0</v>
          </cell>
          <cell r="E128">
            <v>250746</v>
          </cell>
          <cell r="F128">
            <v>0</v>
          </cell>
        </row>
        <row r="129">
          <cell r="B129">
            <v>273200</v>
          </cell>
          <cell r="C129">
            <v>0</v>
          </cell>
          <cell r="E129">
            <v>250750</v>
          </cell>
          <cell r="F129">
            <v>0</v>
          </cell>
        </row>
        <row r="130">
          <cell r="B130">
            <v>273201</v>
          </cell>
          <cell r="C130">
            <v>0</v>
          </cell>
          <cell r="E130">
            <v>250751</v>
          </cell>
          <cell r="F130">
            <v>0</v>
          </cell>
        </row>
        <row r="131">
          <cell r="B131">
            <v>273202</v>
          </cell>
          <cell r="C131">
            <v>0</v>
          </cell>
          <cell r="E131">
            <v>250755</v>
          </cell>
          <cell r="F131">
            <v>0</v>
          </cell>
        </row>
        <row r="132">
          <cell r="B132">
            <v>273203</v>
          </cell>
          <cell r="C132">
            <v>0</v>
          </cell>
          <cell r="E132">
            <v>250761</v>
          </cell>
          <cell r="F132">
            <v>0</v>
          </cell>
        </row>
        <row r="133">
          <cell r="B133">
            <v>273204</v>
          </cell>
          <cell r="C133">
            <v>0</v>
          </cell>
          <cell r="E133">
            <v>250800</v>
          </cell>
          <cell r="F133">
            <v>0</v>
          </cell>
        </row>
        <row r="134">
          <cell r="B134">
            <v>273211</v>
          </cell>
          <cell r="C134">
            <v>0</v>
          </cell>
          <cell r="E134">
            <v>250801</v>
          </cell>
          <cell r="F134">
            <v>0</v>
          </cell>
        </row>
        <row r="135">
          <cell r="B135">
            <v>273212</v>
          </cell>
          <cell r="C135">
            <v>0</v>
          </cell>
          <cell r="E135">
            <v>250802</v>
          </cell>
          <cell r="F135">
            <v>0</v>
          </cell>
        </row>
        <row r="136">
          <cell r="B136">
            <v>273215</v>
          </cell>
          <cell r="C136">
            <v>0</v>
          </cell>
          <cell r="E136">
            <v>250803</v>
          </cell>
          <cell r="F136">
            <v>0</v>
          </cell>
        </row>
        <row r="137">
          <cell r="B137">
            <v>273231</v>
          </cell>
          <cell r="C137">
            <v>0</v>
          </cell>
          <cell r="E137">
            <v>250810</v>
          </cell>
          <cell r="F137">
            <v>0</v>
          </cell>
        </row>
        <row r="138">
          <cell r="B138">
            <v>274000</v>
          </cell>
          <cell r="C138">
            <v>0</v>
          </cell>
          <cell r="E138">
            <v>250811</v>
          </cell>
          <cell r="F138">
            <v>0</v>
          </cell>
        </row>
        <row r="139">
          <cell r="B139">
            <v>274100</v>
          </cell>
          <cell r="C139">
            <v>0</v>
          </cell>
          <cell r="E139">
            <v>250812</v>
          </cell>
          <cell r="F139">
            <v>0</v>
          </cell>
        </row>
        <row r="140">
          <cell r="B140">
            <v>274101</v>
          </cell>
          <cell r="C140">
            <v>0</v>
          </cell>
          <cell r="E140">
            <v>250813</v>
          </cell>
          <cell r="F140">
            <v>0</v>
          </cell>
        </row>
        <row r="141">
          <cell r="B141">
            <v>274111</v>
          </cell>
          <cell r="C141">
            <v>0</v>
          </cell>
          <cell r="E141">
            <v>250820</v>
          </cell>
          <cell r="F141">
            <v>0</v>
          </cell>
        </row>
        <row r="142">
          <cell r="B142">
            <v>274112</v>
          </cell>
          <cell r="C142">
            <v>0</v>
          </cell>
          <cell r="E142">
            <v>250821</v>
          </cell>
          <cell r="F142">
            <v>0</v>
          </cell>
        </row>
        <row r="143">
          <cell r="B143">
            <v>274102</v>
          </cell>
          <cell r="C143">
            <v>0</v>
          </cell>
          <cell r="E143">
            <v>250822</v>
          </cell>
          <cell r="F143">
            <v>0</v>
          </cell>
        </row>
        <row r="144">
          <cell r="B144">
            <v>274103</v>
          </cell>
          <cell r="C144">
            <v>0</v>
          </cell>
          <cell r="E144">
            <v>250823</v>
          </cell>
          <cell r="F144">
            <v>0</v>
          </cell>
        </row>
        <row r="145">
          <cell r="B145">
            <v>274104</v>
          </cell>
          <cell r="C145">
            <v>0</v>
          </cell>
          <cell r="E145">
            <v>250830</v>
          </cell>
          <cell r="F145">
            <v>0</v>
          </cell>
        </row>
        <row r="146">
          <cell r="B146">
            <v>274105</v>
          </cell>
          <cell r="C146">
            <v>0</v>
          </cell>
          <cell r="E146">
            <v>250900</v>
          </cell>
          <cell r="F146">
            <v>3103001875</v>
          </cell>
        </row>
        <row r="147">
          <cell r="B147">
            <v>274110</v>
          </cell>
          <cell r="C147">
            <v>0</v>
          </cell>
          <cell r="E147">
            <v>250901</v>
          </cell>
          <cell r="F147">
            <v>3103001875</v>
          </cell>
        </row>
        <row r="148">
          <cell r="B148">
            <v>274200</v>
          </cell>
          <cell r="C148">
            <v>0</v>
          </cell>
          <cell r="E148">
            <v>250902</v>
          </cell>
          <cell r="F148">
            <v>0</v>
          </cell>
        </row>
        <row r="149">
          <cell r="B149">
            <v>274201</v>
          </cell>
          <cell r="C149">
            <v>0</v>
          </cell>
          <cell r="E149">
            <v>250903</v>
          </cell>
          <cell r="F149">
            <v>0</v>
          </cell>
        </row>
        <row r="150">
          <cell r="B150">
            <v>274202</v>
          </cell>
          <cell r="C150">
            <v>0</v>
          </cell>
          <cell r="E150">
            <v>250904</v>
          </cell>
          <cell r="F150">
            <v>0</v>
          </cell>
        </row>
        <row r="151">
          <cell r="B151">
            <v>274203</v>
          </cell>
          <cell r="C151">
            <v>0</v>
          </cell>
          <cell r="E151">
            <v>250910</v>
          </cell>
          <cell r="F151">
            <v>3103001875</v>
          </cell>
        </row>
        <row r="152">
          <cell r="B152">
            <v>274204</v>
          </cell>
          <cell r="C152">
            <v>0</v>
          </cell>
          <cell r="E152">
            <v>250921</v>
          </cell>
          <cell r="F152">
            <v>0</v>
          </cell>
        </row>
        <row r="153">
          <cell r="B153">
            <v>274205</v>
          </cell>
          <cell r="C153">
            <v>0</v>
          </cell>
          <cell r="E153">
            <v>251000</v>
          </cell>
          <cell r="F153">
            <v>72652500</v>
          </cell>
        </row>
        <row r="154">
          <cell r="B154">
            <v>274206</v>
          </cell>
          <cell r="C154">
            <v>0</v>
          </cell>
          <cell r="E154">
            <v>251001</v>
          </cell>
          <cell r="F154">
            <v>72652500</v>
          </cell>
        </row>
        <row r="155">
          <cell r="B155">
            <v>274207</v>
          </cell>
          <cell r="C155">
            <v>0</v>
          </cell>
          <cell r="E155">
            <v>251002</v>
          </cell>
          <cell r="F155">
            <v>0</v>
          </cell>
        </row>
        <row r="156">
          <cell r="B156">
            <v>274208</v>
          </cell>
          <cell r="C156">
            <v>0</v>
          </cell>
          <cell r="E156">
            <v>251010</v>
          </cell>
          <cell r="F156">
            <v>0</v>
          </cell>
        </row>
        <row r="157">
          <cell r="B157">
            <v>274209</v>
          </cell>
          <cell r="C157">
            <v>0</v>
          </cell>
          <cell r="E157">
            <v>251500</v>
          </cell>
          <cell r="F157">
            <v>85070000</v>
          </cell>
        </row>
        <row r="158">
          <cell r="B158">
            <v>274210</v>
          </cell>
          <cell r="C158">
            <v>0</v>
          </cell>
          <cell r="E158">
            <v>251501</v>
          </cell>
          <cell r="F158">
            <v>85070000</v>
          </cell>
        </row>
        <row r="159">
          <cell r="B159">
            <v>274221</v>
          </cell>
          <cell r="C159">
            <v>0</v>
          </cell>
          <cell r="E159">
            <v>251502</v>
          </cell>
          <cell r="F159">
            <v>0</v>
          </cell>
        </row>
        <row r="160">
          <cell r="B160">
            <v>274231</v>
          </cell>
          <cell r="C160">
            <v>0</v>
          </cell>
          <cell r="E160">
            <v>251506</v>
          </cell>
          <cell r="F160">
            <v>85070000</v>
          </cell>
        </row>
        <row r="161">
          <cell r="B161">
            <v>274232</v>
          </cell>
          <cell r="C161">
            <v>0</v>
          </cell>
          <cell r="E161">
            <v>251507</v>
          </cell>
          <cell r="F161">
            <v>0</v>
          </cell>
        </row>
        <row r="162">
          <cell r="B162">
            <v>274233</v>
          </cell>
          <cell r="C162">
            <v>0</v>
          </cell>
          <cell r="E162">
            <v>251508</v>
          </cell>
          <cell r="F162">
            <v>0</v>
          </cell>
        </row>
        <row r="163">
          <cell r="B163">
            <v>274600</v>
          </cell>
          <cell r="C163">
            <v>0</v>
          </cell>
          <cell r="E163">
            <v>251511</v>
          </cell>
          <cell r="F163">
            <v>0</v>
          </cell>
        </row>
        <row r="164">
          <cell r="B164">
            <v>274601</v>
          </cell>
          <cell r="C164">
            <v>0</v>
          </cell>
          <cell r="E164">
            <v>251512</v>
          </cell>
          <cell r="F164">
            <v>0</v>
          </cell>
        </row>
        <row r="165">
          <cell r="B165">
            <v>274602</v>
          </cell>
          <cell r="C165">
            <v>0</v>
          </cell>
          <cell r="E165">
            <v>251513</v>
          </cell>
          <cell r="F165">
            <v>0</v>
          </cell>
        </row>
        <row r="166">
          <cell r="B166">
            <v>274605</v>
          </cell>
          <cell r="C166">
            <v>0</v>
          </cell>
          <cell r="E166">
            <v>251514</v>
          </cell>
          <cell r="F166">
            <v>0</v>
          </cell>
        </row>
        <row r="167">
          <cell r="B167">
            <v>274606</v>
          </cell>
          <cell r="C167">
            <v>0</v>
          </cell>
          <cell r="E167">
            <v>251519</v>
          </cell>
          <cell r="F167">
            <v>0</v>
          </cell>
        </row>
        <row r="168">
          <cell r="B168">
            <v>275000</v>
          </cell>
          <cell r="C168">
            <v>698902260</v>
          </cell>
          <cell r="E168">
            <v>251520</v>
          </cell>
          <cell r="F168">
            <v>0</v>
          </cell>
        </row>
        <row r="169">
          <cell r="B169">
            <v>275100</v>
          </cell>
          <cell r="C169">
            <v>351691111</v>
          </cell>
          <cell r="E169">
            <v>251521</v>
          </cell>
          <cell r="F169">
            <v>0</v>
          </cell>
        </row>
        <row r="170">
          <cell r="B170">
            <v>275101</v>
          </cell>
          <cell r="C170">
            <v>0</v>
          </cell>
          <cell r="E170">
            <v>251522</v>
          </cell>
          <cell r="F170">
            <v>0</v>
          </cell>
        </row>
        <row r="171">
          <cell r="B171">
            <v>275102</v>
          </cell>
          <cell r="C171">
            <v>0</v>
          </cell>
          <cell r="E171">
            <v>251523</v>
          </cell>
          <cell r="F171">
            <v>0</v>
          </cell>
        </row>
        <row r="172">
          <cell r="B172">
            <v>275103</v>
          </cell>
          <cell r="C172">
            <v>0</v>
          </cell>
          <cell r="E172">
            <v>251524</v>
          </cell>
          <cell r="F172">
            <v>0</v>
          </cell>
        </row>
        <row r="173">
          <cell r="B173">
            <v>275104</v>
          </cell>
          <cell r="C173">
            <v>800000</v>
          </cell>
          <cell r="E173">
            <v>251525</v>
          </cell>
          <cell r="F173">
            <v>0</v>
          </cell>
        </row>
        <row r="174">
          <cell r="B174">
            <v>275105</v>
          </cell>
          <cell r="C174">
            <v>0</v>
          </cell>
          <cell r="E174">
            <v>251526</v>
          </cell>
          <cell r="F174">
            <v>0</v>
          </cell>
        </row>
        <row r="175">
          <cell r="B175">
            <v>275106</v>
          </cell>
          <cell r="C175">
            <v>301850000</v>
          </cell>
          <cell r="E175">
            <v>251530</v>
          </cell>
          <cell r="F175">
            <v>0</v>
          </cell>
        </row>
        <row r="176">
          <cell r="B176">
            <v>275107</v>
          </cell>
          <cell r="C176">
            <v>0</v>
          </cell>
          <cell r="E176">
            <v>251531</v>
          </cell>
          <cell r="F176">
            <v>0</v>
          </cell>
        </row>
        <row r="177">
          <cell r="B177">
            <v>275108</v>
          </cell>
          <cell r="C177">
            <v>49041111</v>
          </cell>
          <cell r="E177">
            <v>251541</v>
          </cell>
          <cell r="F177">
            <v>0</v>
          </cell>
        </row>
        <row r="178">
          <cell r="B178">
            <v>275200</v>
          </cell>
          <cell r="C178">
            <v>292037889</v>
          </cell>
          <cell r="E178">
            <v>251542</v>
          </cell>
          <cell r="F178">
            <v>0</v>
          </cell>
        </row>
        <row r="179">
          <cell r="B179">
            <v>275201</v>
          </cell>
          <cell r="C179">
            <v>116830359</v>
          </cell>
          <cell r="E179">
            <v>251543</v>
          </cell>
          <cell r="F179">
            <v>0</v>
          </cell>
        </row>
        <row r="180">
          <cell r="B180">
            <v>275202</v>
          </cell>
          <cell r="C180">
            <v>0</v>
          </cell>
          <cell r="E180">
            <v>251551</v>
          </cell>
          <cell r="F180">
            <v>0</v>
          </cell>
        </row>
        <row r="181">
          <cell r="B181">
            <v>275203</v>
          </cell>
          <cell r="C181">
            <v>800000</v>
          </cell>
          <cell r="E181">
            <v>251560</v>
          </cell>
          <cell r="F181">
            <v>0</v>
          </cell>
        </row>
        <row r="182">
          <cell r="B182">
            <v>275204</v>
          </cell>
          <cell r="C182">
            <v>6155000</v>
          </cell>
          <cell r="E182">
            <v>252000</v>
          </cell>
          <cell r="F182">
            <v>-78420929</v>
          </cell>
        </row>
        <row r="183">
          <cell r="B183">
            <v>275205</v>
          </cell>
          <cell r="C183">
            <v>3977600</v>
          </cell>
          <cell r="E183">
            <v>252001</v>
          </cell>
          <cell r="F183">
            <v>0</v>
          </cell>
        </row>
        <row r="184">
          <cell r="B184">
            <v>275206</v>
          </cell>
          <cell r="C184">
            <v>164274930</v>
          </cell>
          <cell r="E184">
            <v>252002</v>
          </cell>
          <cell r="F184">
            <v>0</v>
          </cell>
        </row>
        <row r="185">
          <cell r="B185">
            <v>275207</v>
          </cell>
          <cell r="C185">
            <v>0</v>
          </cell>
          <cell r="E185">
            <v>252003</v>
          </cell>
          <cell r="F185">
            <v>0</v>
          </cell>
        </row>
        <row r="186">
          <cell r="B186">
            <v>275208</v>
          </cell>
          <cell r="C186">
            <v>0</v>
          </cell>
          <cell r="E186">
            <v>252004</v>
          </cell>
          <cell r="F186">
            <v>0</v>
          </cell>
        </row>
        <row r="187">
          <cell r="B187">
            <v>275209</v>
          </cell>
          <cell r="C187">
            <v>0</v>
          </cell>
          <cell r="E187">
            <v>252008</v>
          </cell>
          <cell r="F187">
            <v>0</v>
          </cell>
        </row>
        <row r="188">
          <cell r="B188">
            <v>275300</v>
          </cell>
          <cell r="C188">
            <v>0</v>
          </cell>
          <cell r="E188">
            <v>252009</v>
          </cell>
          <cell r="F188">
            <v>0</v>
          </cell>
        </row>
        <row r="189">
          <cell r="B189">
            <v>275400</v>
          </cell>
          <cell r="C189">
            <v>7528550</v>
          </cell>
          <cell r="E189">
            <v>252010</v>
          </cell>
          <cell r="F189">
            <v>0</v>
          </cell>
        </row>
        <row r="190">
          <cell r="B190">
            <v>275401</v>
          </cell>
          <cell r="C190">
            <v>4862950</v>
          </cell>
          <cell r="E190">
            <v>252014</v>
          </cell>
          <cell r="F190">
            <v>0</v>
          </cell>
        </row>
        <row r="191">
          <cell r="B191">
            <v>275402</v>
          </cell>
          <cell r="C191">
            <v>2265600</v>
          </cell>
          <cell r="E191">
            <v>252015</v>
          </cell>
          <cell r="F191">
            <v>0</v>
          </cell>
        </row>
        <row r="192">
          <cell r="B192">
            <v>275403</v>
          </cell>
          <cell r="C192">
            <v>400000</v>
          </cell>
          <cell r="E192">
            <v>252016</v>
          </cell>
          <cell r="F192">
            <v>0</v>
          </cell>
        </row>
        <row r="193">
          <cell r="B193">
            <v>275500</v>
          </cell>
          <cell r="C193">
            <v>39993260</v>
          </cell>
          <cell r="E193">
            <v>252020</v>
          </cell>
          <cell r="F193">
            <v>0</v>
          </cell>
        </row>
        <row r="194">
          <cell r="B194">
            <v>275501</v>
          </cell>
          <cell r="C194">
            <v>0</v>
          </cell>
          <cell r="E194">
            <v>252021</v>
          </cell>
          <cell r="F194">
            <v>0</v>
          </cell>
        </row>
        <row r="195">
          <cell r="B195">
            <v>275502</v>
          </cell>
          <cell r="C195">
            <v>3866680</v>
          </cell>
          <cell r="E195">
            <v>252022</v>
          </cell>
          <cell r="F195">
            <v>0</v>
          </cell>
        </row>
        <row r="196">
          <cell r="B196">
            <v>275503</v>
          </cell>
          <cell r="C196">
            <v>3626510</v>
          </cell>
          <cell r="E196">
            <v>252023</v>
          </cell>
          <cell r="F196">
            <v>0</v>
          </cell>
        </row>
        <row r="197">
          <cell r="B197">
            <v>275504</v>
          </cell>
          <cell r="C197">
            <v>0</v>
          </cell>
          <cell r="E197">
            <v>252024</v>
          </cell>
          <cell r="F197">
            <v>0</v>
          </cell>
        </row>
        <row r="198">
          <cell r="B198">
            <v>275505</v>
          </cell>
          <cell r="C198">
            <v>32500070</v>
          </cell>
          <cell r="E198">
            <v>252028</v>
          </cell>
          <cell r="F198">
            <v>0</v>
          </cell>
        </row>
        <row r="199">
          <cell r="B199">
            <v>275506</v>
          </cell>
          <cell r="C199">
            <v>0</v>
          </cell>
          <cell r="E199">
            <v>252029</v>
          </cell>
          <cell r="F199">
            <v>-137573408</v>
          </cell>
        </row>
        <row r="200">
          <cell r="B200">
            <v>275600</v>
          </cell>
          <cell r="C200">
            <v>0</v>
          </cell>
          <cell r="E200">
            <v>252030</v>
          </cell>
          <cell r="F200">
            <v>-137573408</v>
          </cell>
        </row>
        <row r="201">
          <cell r="B201">
            <v>275601</v>
          </cell>
          <cell r="C201">
            <v>0</v>
          </cell>
          <cell r="E201">
            <v>252034</v>
          </cell>
          <cell r="F201">
            <v>0</v>
          </cell>
        </row>
        <row r="202">
          <cell r="B202">
            <v>275602</v>
          </cell>
          <cell r="C202">
            <v>0</v>
          </cell>
          <cell r="E202">
            <v>252035</v>
          </cell>
          <cell r="F202">
            <v>0</v>
          </cell>
        </row>
        <row r="203">
          <cell r="B203">
            <v>275700</v>
          </cell>
          <cell r="C203">
            <v>7651450</v>
          </cell>
          <cell r="E203">
            <v>252036</v>
          </cell>
          <cell r="F203">
            <v>22483665</v>
          </cell>
        </row>
        <row r="204">
          <cell r="B204">
            <v>275701</v>
          </cell>
          <cell r="C204">
            <v>6600000</v>
          </cell>
          <cell r="E204">
            <v>252037</v>
          </cell>
          <cell r="F204">
            <v>0</v>
          </cell>
        </row>
        <row r="205">
          <cell r="B205">
            <v>275702</v>
          </cell>
          <cell r="C205">
            <v>1051450</v>
          </cell>
          <cell r="E205">
            <v>252041</v>
          </cell>
          <cell r="F205">
            <v>22483665</v>
          </cell>
        </row>
        <row r="206">
          <cell r="B206">
            <v>276000</v>
          </cell>
          <cell r="C206">
            <v>8290548141</v>
          </cell>
          <cell r="E206">
            <v>252042</v>
          </cell>
          <cell r="F206">
            <v>1155364</v>
          </cell>
        </row>
        <row r="207">
          <cell r="B207">
            <v>276100</v>
          </cell>
          <cell r="C207">
            <v>2669400221</v>
          </cell>
          <cell r="E207">
            <v>252043</v>
          </cell>
          <cell r="F207">
            <v>1155364</v>
          </cell>
        </row>
        <row r="208">
          <cell r="B208">
            <v>276101</v>
          </cell>
          <cell r="C208">
            <v>155557141</v>
          </cell>
          <cell r="E208">
            <v>252044</v>
          </cell>
          <cell r="F208">
            <v>0</v>
          </cell>
        </row>
        <row r="209">
          <cell r="B209">
            <v>276102</v>
          </cell>
          <cell r="C209">
            <v>0</v>
          </cell>
          <cell r="E209">
            <v>252048</v>
          </cell>
          <cell r="F209">
            <v>0</v>
          </cell>
        </row>
        <row r="210">
          <cell r="B210">
            <v>276103</v>
          </cell>
          <cell r="C210">
            <v>0</v>
          </cell>
          <cell r="E210">
            <v>252049</v>
          </cell>
          <cell r="F210">
            <v>0</v>
          </cell>
        </row>
        <row r="211">
          <cell r="B211">
            <v>276104</v>
          </cell>
          <cell r="C211">
            <v>0</v>
          </cell>
          <cell r="E211">
            <v>252050</v>
          </cell>
          <cell r="F211">
            <v>0</v>
          </cell>
        </row>
        <row r="212">
          <cell r="B212">
            <v>276105</v>
          </cell>
          <cell r="C212">
            <v>0</v>
          </cell>
          <cell r="E212">
            <v>252051</v>
          </cell>
          <cell r="F212">
            <v>33280000</v>
          </cell>
        </row>
        <row r="213">
          <cell r="B213">
            <v>276106</v>
          </cell>
          <cell r="C213">
            <v>0</v>
          </cell>
          <cell r="E213">
            <v>252052</v>
          </cell>
          <cell r="F213">
            <v>1486450</v>
          </cell>
        </row>
        <row r="214">
          <cell r="B214">
            <v>276107</v>
          </cell>
          <cell r="C214">
            <v>7500000</v>
          </cell>
          <cell r="E214">
            <v>252053</v>
          </cell>
          <cell r="F214">
            <v>0</v>
          </cell>
        </row>
        <row r="215">
          <cell r="B215">
            <v>276108</v>
          </cell>
          <cell r="C215">
            <v>56600000</v>
          </cell>
          <cell r="E215">
            <v>252061</v>
          </cell>
          <cell r="F215">
            <v>747000</v>
          </cell>
        </row>
        <row r="216">
          <cell r="B216">
            <v>276109</v>
          </cell>
          <cell r="C216">
            <v>0</v>
          </cell>
          <cell r="E216">
            <v>252500</v>
          </cell>
          <cell r="F216">
            <v>0</v>
          </cell>
        </row>
        <row r="217">
          <cell r="B217">
            <v>276110</v>
          </cell>
          <cell r="C217">
            <v>0</v>
          </cell>
          <cell r="E217">
            <v>252501</v>
          </cell>
          <cell r="F217">
            <v>0</v>
          </cell>
        </row>
        <row r="218">
          <cell r="B218">
            <v>276111</v>
          </cell>
          <cell r="C218">
            <v>12857145</v>
          </cell>
          <cell r="E218">
            <v>253000</v>
          </cell>
          <cell r="F218">
            <v>0</v>
          </cell>
        </row>
        <row r="219">
          <cell r="B219">
            <v>276112</v>
          </cell>
          <cell r="C219">
            <v>0</v>
          </cell>
          <cell r="E219">
            <v>253100</v>
          </cell>
          <cell r="F219">
            <v>0</v>
          </cell>
        </row>
        <row r="220">
          <cell r="B220">
            <v>276113</v>
          </cell>
          <cell r="C220">
            <v>24999996</v>
          </cell>
          <cell r="E220">
            <v>253101</v>
          </cell>
          <cell r="F220">
            <v>0</v>
          </cell>
        </row>
        <row r="221">
          <cell r="B221">
            <v>276114</v>
          </cell>
          <cell r="C221">
            <v>0</v>
          </cell>
          <cell r="E221">
            <v>253102</v>
          </cell>
          <cell r="F221">
            <v>0</v>
          </cell>
        </row>
        <row r="222">
          <cell r="B222">
            <v>276115</v>
          </cell>
          <cell r="C222">
            <v>0</v>
          </cell>
          <cell r="E222">
            <v>253103</v>
          </cell>
          <cell r="F222">
            <v>0</v>
          </cell>
        </row>
        <row r="223">
          <cell r="B223">
            <v>276116</v>
          </cell>
          <cell r="C223">
            <v>40200000</v>
          </cell>
          <cell r="E223">
            <v>253104</v>
          </cell>
          <cell r="F223">
            <v>0</v>
          </cell>
        </row>
        <row r="224">
          <cell r="B224">
            <v>276117</v>
          </cell>
          <cell r="C224">
            <v>0</v>
          </cell>
          <cell r="E224">
            <v>253105</v>
          </cell>
          <cell r="F224">
            <v>0</v>
          </cell>
        </row>
        <row r="225">
          <cell r="B225">
            <v>276118</v>
          </cell>
          <cell r="C225">
            <v>13400000</v>
          </cell>
          <cell r="E225">
            <v>253106</v>
          </cell>
          <cell r="F225">
            <v>0</v>
          </cell>
        </row>
        <row r="226">
          <cell r="B226">
            <v>276120</v>
          </cell>
          <cell r="C226">
            <v>0</v>
          </cell>
          <cell r="E226">
            <v>253111</v>
          </cell>
          <cell r="F226">
            <v>0</v>
          </cell>
        </row>
        <row r="227">
          <cell r="B227">
            <v>276121</v>
          </cell>
          <cell r="C227">
            <v>1000092362</v>
          </cell>
          <cell r="E227">
            <v>253200</v>
          </cell>
          <cell r="F227">
            <v>0</v>
          </cell>
        </row>
        <row r="228">
          <cell r="B228">
            <v>276122</v>
          </cell>
          <cell r="C228">
            <v>0</v>
          </cell>
          <cell r="E228">
            <v>253201</v>
          </cell>
          <cell r="F228">
            <v>0</v>
          </cell>
        </row>
        <row r="229">
          <cell r="B229">
            <v>276123</v>
          </cell>
          <cell r="C229">
            <v>0</v>
          </cell>
          <cell r="E229">
            <v>253202</v>
          </cell>
          <cell r="F229">
            <v>0</v>
          </cell>
        </row>
        <row r="230">
          <cell r="B230">
            <v>276124</v>
          </cell>
          <cell r="C230">
            <v>0</v>
          </cell>
          <cell r="E230">
            <v>253203</v>
          </cell>
          <cell r="F230">
            <v>0</v>
          </cell>
        </row>
        <row r="231">
          <cell r="B231">
            <v>276125</v>
          </cell>
          <cell r="C231">
            <v>542578105</v>
          </cell>
          <cell r="E231">
            <v>253204</v>
          </cell>
          <cell r="F231">
            <v>0</v>
          </cell>
        </row>
        <row r="232">
          <cell r="B232">
            <v>276126</v>
          </cell>
          <cell r="C232">
            <v>205413451</v>
          </cell>
          <cell r="E232">
            <v>253205</v>
          </cell>
          <cell r="F232">
            <v>0</v>
          </cell>
        </row>
        <row r="233">
          <cell r="B233">
            <v>276127</v>
          </cell>
          <cell r="C233">
            <v>252100806</v>
          </cell>
          <cell r="E233">
            <v>253206</v>
          </cell>
          <cell r="F233">
            <v>0</v>
          </cell>
        </row>
        <row r="234">
          <cell r="B234">
            <v>276128</v>
          </cell>
          <cell r="C234">
            <v>0</v>
          </cell>
          <cell r="E234">
            <v>253211</v>
          </cell>
          <cell r="F234">
            <v>0</v>
          </cell>
        </row>
        <row r="235">
          <cell r="B235">
            <v>276130</v>
          </cell>
          <cell r="C235">
            <v>0</v>
          </cell>
          <cell r="E235">
            <v>253300</v>
          </cell>
          <cell r="F235">
            <v>0</v>
          </cell>
        </row>
        <row r="236">
          <cell r="B236">
            <v>276131</v>
          </cell>
          <cell r="C236">
            <v>197104138</v>
          </cell>
          <cell r="E236">
            <v>253301</v>
          </cell>
          <cell r="F236">
            <v>0</v>
          </cell>
        </row>
        <row r="237">
          <cell r="B237">
            <v>276132</v>
          </cell>
          <cell r="C237">
            <v>0</v>
          </cell>
          <cell r="E237">
            <v>253302</v>
          </cell>
          <cell r="F237">
            <v>0</v>
          </cell>
        </row>
        <row r="238">
          <cell r="B238">
            <v>276133</v>
          </cell>
          <cell r="C238">
            <v>0</v>
          </cell>
          <cell r="E238">
            <v>253303</v>
          </cell>
          <cell r="F238">
            <v>0</v>
          </cell>
        </row>
        <row r="239">
          <cell r="B239">
            <v>276134</v>
          </cell>
          <cell r="C239">
            <v>0</v>
          </cell>
          <cell r="E239">
            <v>253304</v>
          </cell>
          <cell r="F239">
            <v>0</v>
          </cell>
        </row>
        <row r="240">
          <cell r="B240">
            <v>276135</v>
          </cell>
          <cell r="C240">
            <v>0</v>
          </cell>
          <cell r="E240">
            <v>253305</v>
          </cell>
          <cell r="F240">
            <v>0</v>
          </cell>
        </row>
        <row r="241">
          <cell r="B241">
            <v>276136</v>
          </cell>
          <cell r="C241">
            <v>0</v>
          </cell>
          <cell r="E241">
            <v>253306</v>
          </cell>
          <cell r="F241">
            <v>0</v>
          </cell>
        </row>
        <row r="242">
          <cell r="B242">
            <v>276137</v>
          </cell>
          <cell r="C242">
            <v>0</v>
          </cell>
          <cell r="E242">
            <v>253307</v>
          </cell>
          <cell r="F242">
            <v>0</v>
          </cell>
        </row>
        <row r="243">
          <cell r="B243">
            <v>276138</v>
          </cell>
          <cell r="C243">
            <v>178258658</v>
          </cell>
          <cell r="E243">
            <v>253308</v>
          </cell>
          <cell r="F243">
            <v>0</v>
          </cell>
        </row>
        <row r="244">
          <cell r="B244">
            <v>276139</v>
          </cell>
          <cell r="C244">
            <v>0</v>
          </cell>
          <cell r="E244">
            <v>253309</v>
          </cell>
          <cell r="F244">
            <v>0</v>
          </cell>
        </row>
        <row r="245">
          <cell r="B245">
            <v>276140</v>
          </cell>
          <cell r="C245">
            <v>0</v>
          </cell>
          <cell r="E245">
            <v>253320</v>
          </cell>
          <cell r="F245">
            <v>0</v>
          </cell>
        </row>
        <row r="246">
          <cell r="B246">
            <v>276141</v>
          </cell>
          <cell r="C246">
            <v>18845480</v>
          </cell>
          <cell r="E246">
            <v>253330</v>
          </cell>
          <cell r="F246">
            <v>0</v>
          </cell>
        </row>
        <row r="247">
          <cell r="B247">
            <v>276142</v>
          </cell>
          <cell r="C247">
            <v>0</v>
          </cell>
          <cell r="E247">
            <v>253340</v>
          </cell>
          <cell r="F247">
            <v>0</v>
          </cell>
        </row>
        <row r="248">
          <cell r="B248">
            <v>276143</v>
          </cell>
          <cell r="C248">
            <v>0</v>
          </cell>
          <cell r="E248">
            <v>253380</v>
          </cell>
          <cell r="F248">
            <v>0</v>
          </cell>
        </row>
        <row r="249">
          <cell r="B249">
            <v>276144</v>
          </cell>
          <cell r="C249">
            <v>0</v>
          </cell>
          <cell r="E249">
            <v>254000</v>
          </cell>
          <cell r="F249">
            <v>0</v>
          </cell>
        </row>
        <row r="250">
          <cell r="B250">
            <v>276150</v>
          </cell>
          <cell r="C250">
            <v>0</v>
          </cell>
          <cell r="E250">
            <v>254100</v>
          </cell>
          <cell r="F250">
            <v>0</v>
          </cell>
        </row>
        <row r="251">
          <cell r="B251">
            <v>276151</v>
          </cell>
          <cell r="C251">
            <v>818973080</v>
          </cell>
          <cell r="E251">
            <v>254101</v>
          </cell>
          <cell r="F251">
            <v>0</v>
          </cell>
        </row>
        <row r="252">
          <cell r="B252">
            <v>276152</v>
          </cell>
          <cell r="C252">
            <v>712800996</v>
          </cell>
          <cell r="E252">
            <v>254111</v>
          </cell>
          <cell r="F252">
            <v>0</v>
          </cell>
        </row>
        <row r="253">
          <cell r="B253">
            <v>276153</v>
          </cell>
          <cell r="C253">
            <v>0</v>
          </cell>
          <cell r="E253">
            <v>254112</v>
          </cell>
          <cell r="F253">
            <v>0</v>
          </cell>
        </row>
        <row r="254">
          <cell r="B254">
            <v>276154</v>
          </cell>
          <cell r="C254">
            <v>88906584</v>
          </cell>
          <cell r="E254">
            <v>254102</v>
          </cell>
          <cell r="F254">
            <v>0</v>
          </cell>
        </row>
        <row r="255">
          <cell r="B255">
            <v>276155</v>
          </cell>
          <cell r="C255">
            <v>0</v>
          </cell>
          <cell r="E255">
            <v>254103</v>
          </cell>
          <cell r="F255">
            <v>0</v>
          </cell>
        </row>
        <row r="256">
          <cell r="B256">
            <v>276156</v>
          </cell>
          <cell r="C256">
            <v>17265500</v>
          </cell>
          <cell r="E256">
            <v>254104</v>
          </cell>
          <cell r="F256">
            <v>0</v>
          </cell>
        </row>
        <row r="257">
          <cell r="B257">
            <v>276157</v>
          </cell>
          <cell r="C257">
            <v>0</v>
          </cell>
          <cell r="E257">
            <v>254105</v>
          </cell>
          <cell r="F257">
            <v>0</v>
          </cell>
        </row>
        <row r="258">
          <cell r="B258">
            <v>276158</v>
          </cell>
          <cell r="C258">
            <v>0</v>
          </cell>
          <cell r="E258">
            <v>254106</v>
          </cell>
          <cell r="F258">
            <v>0</v>
          </cell>
        </row>
        <row r="259">
          <cell r="B259">
            <v>276159</v>
          </cell>
          <cell r="C259">
            <v>0</v>
          </cell>
          <cell r="E259">
            <v>254200</v>
          </cell>
          <cell r="F259">
            <v>0</v>
          </cell>
        </row>
        <row r="260">
          <cell r="B260">
            <v>276160</v>
          </cell>
          <cell r="C260">
            <v>0</v>
          </cell>
          <cell r="E260">
            <v>254201</v>
          </cell>
          <cell r="F260">
            <v>0</v>
          </cell>
        </row>
        <row r="261">
          <cell r="B261">
            <v>276161</v>
          </cell>
          <cell r="C261">
            <v>0</v>
          </cell>
          <cell r="E261">
            <v>254202</v>
          </cell>
          <cell r="F261">
            <v>0</v>
          </cell>
        </row>
        <row r="262">
          <cell r="B262">
            <v>276162</v>
          </cell>
          <cell r="C262">
            <v>0</v>
          </cell>
          <cell r="E262">
            <v>254203</v>
          </cell>
          <cell r="F262">
            <v>0</v>
          </cell>
        </row>
        <row r="263">
          <cell r="B263">
            <v>276163</v>
          </cell>
          <cell r="C263">
            <v>0</v>
          </cell>
          <cell r="E263">
            <v>254204</v>
          </cell>
          <cell r="F263">
            <v>0</v>
          </cell>
        </row>
        <row r="264">
          <cell r="B264">
            <v>276164</v>
          </cell>
          <cell r="C264">
            <v>0</v>
          </cell>
          <cell r="E264">
            <v>254205</v>
          </cell>
          <cell r="F264">
            <v>0</v>
          </cell>
        </row>
        <row r="265">
          <cell r="B265">
            <v>276165</v>
          </cell>
          <cell r="C265">
            <v>0</v>
          </cell>
          <cell r="E265">
            <v>254206</v>
          </cell>
          <cell r="F265">
            <v>0</v>
          </cell>
        </row>
        <row r="266">
          <cell r="B266">
            <v>276166</v>
          </cell>
          <cell r="C266">
            <v>0</v>
          </cell>
          <cell r="E266">
            <v>254207</v>
          </cell>
          <cell r="F266">
            <v>0</v>
          </cell>
        </row>
        <row r="267">
          <cell r="B267">
            <v>276167</v>
          </cell>
          <cell r="C267">
            <v>0</v>
          </cell>
          <cell r="E267">
            <v>254208</v>
          </cell>
          <cell r="F267">
            <v>0</v>
          </cell>
        </row>
        <row r="268">
          <cell r="B268">
            <v>276170</v>
          </cell>
          <cell r="C268">
            <v>497673500</v>
          </cell>
          <cell r="E268">
            <v>254300</v>
          </cell>
          <cell r="F268">
            <v>0</v>
          </cell>
        </row>
        <row r="269">
          <cell r="B269">
            <v>276171</v>
          </cell>
          <cell r="C269">
            <v>497673500</v>
          </cell>
          <cell r="E269">
            <v>254301</v>
          </cell>
          <cell r="F269">
            <v>0</v>
          </cell>
        </row>
        <row r="270">
          <cell r="B270">
            <v>276172</v>
          </cell>
          <cell r="C270">
            <v>0</v>
          </cell>
          <cell r="E270">
            <v>254302</v>
          </cell>
          <cell r="F270">
            <v>0</v>
          </cell>
        </row>
        <row r="271">
          <cell r="B271">
            <v>276173</v>
          </cell>
          <cell r="C271">
            <v>0</v>
          </cell>
          <cell r="E271">
            <v>254303</v>
          </cell>
          <cell r="F271">
            <v>0</v>
          </cell>
        </row>
        <row r="272">
          <cell r="B272">
            <v>276174</v>
          </cell>
          <cell r="C272">
            <v>0</v>
          </cell>
          <cell r="E272">
            <v>254304</v>
          </cell>
          <cell r="F272">
            <v>0</v>
          </cell>
        </row>
        <row r="273">
          <cell r="B273">
            <v>276200</v>
          </cell>
          <cell r="C273">
            <v>282767244</v>
          </cell>
          <cell r="E273">
            <v>254305</v>
          </cell>
          <cell r="F273">
            <v>0</v>
          </cell>
        </row>
        <row r="274">
          <cell r="B274">
            <v>276300</v>
          </cell>
          <cell r="C274">
            <v>18076430</v>
          </cell>
          <cell r="E274">
            <v>254306</v>
          </cell>
          <cell r="F274">
            <v>0</v>
          </cell>
        </row>
        <row r="275">
          <cell r="B275">
            <v>276301</v>
          </cell>
          <cell r="C275">
            <v>0</v>
          </cell>
          <cell r="E275">
            <v>254307</v>
          </cell>
          <cell r="F275">
            <v>0</v>
          </cell>
        </row>
        <row r="276">
          <cell r="B276">
            <v>276302</v>
          </cell>
          <cell r="C276">
            <v>0</v>
          </cell>
          <cell r="E276">
            <v>254311</v>
          </cell>
          <cell r="F276">
            <v>0</v>
          </cell>
        </row>
        <row r="277">
          <cell r="B277">
            <v>276303</v>
          </cell>
          <cell r="C277">
            <v>4808000</v>
          </cell>
          <cell r="E277">
            <v>255000</v>
          </cell>
          <cell r="F277">
            <v>0</v>
          </cell>
        </row>
        <row r="278">
          <cell r="B278">
            <v>276305</v>
          </cell>
          <cell r="C278">
            <v>0</v>
          </cell>
          <cell r="E278">
            <v>255001</v>
          </cell>
          <cell r="F278">
            <v>0</v>
          </cell>
        </row>
        <row r="279">
          <cell r="B279">
            <v>276306</v>
          </cell>
          <cell r="C279">
            <v>0</v>
          </cell>
          <cell r="E279">
            <v>255002</v>
          </cell>
          <cell r="F279">
            <v>0</v>
          </cell>
        </row>
        <row r="280">
          <cell r="B280">
            <v>276307</v>
          </cell>
          <cell r="C280">
            <v>0</v>
          </cell>
          <cell r="E280">
            <v>255003</v>
          </cell>
          <cell r="F280">
            <v>0</v>
          </cell>
        </row>
        <row r="281">
          <cell r="B281">
            <v>276308</v>
          </cell>
          <cell r="C281">
            <v>0</v>
          </cell>
          <cell r="E281">
            <v>256000</v>
          </cell>
          <cell r="F281">
            <v>64553357</v>
          </cell>
        </row>
        <row r="282">
          <cell r="B282">
            <v>276311</v>
          </cell>
          <cell r="C282">
            <v>1042210</v>
          </cell>
          <cell r="E282">
            <v>256001</v>
          </cell>
          <cell r="F282">
            <v>0</v>
          </cell>
        </row>
        <row r="283">
          <cell r="B283">
            <v>276312</v>
          </cell>
          <cell r="C283">
            <v>9432990</v>
          </cell>
          <cell r="E283">
            <v>256002</v>
          </cell>
          <cell r="F283">
            <v>64553357</v>
          </cell>
        </row>
        <row r="284">
          <cell r="B284">
            <v>276313</v>
          </cell>
          <cell r="C284">
            <v>0</v>
          </cell>
          <cell r="E284">
            <v>256003</v>
          </cell>
          <cell r="F284">
            <v>0</v>
          </cell>
        </row>
        <row r="285">
          <cell r="B285">
            <v>276314</v>
          </cell>
          <cell r="C285">
            <v>407000</v>
          </cell>
          <cell r="E285">
            <v>256004</v>
          </cell>
          <cell r="F285">
            <v>0</v>
          </cell>
        </row>
        <row r="286">
          <cell r="B286">
            <v>276315</v>
          </cell>
          <cell r="C286">
            <v>0</v>
          </cell>
          <cell r="E286">
            <v>256005</v>
          </cell>
          <cell r="F286">
            <v>0</v>
          </cell>
        </row>
        <row r="287">
          <cell r="B287">
            <v>276316</v>
          </cell>
          <cell r="C287">
            <v>2357430</v>
          </cell>
          <cell r="E287">
            <v>256006</v>
          </cell>
          <cell r="F287">
            <v>0</v>
          </cell>
        </row>
        <row r="288">
          <cell r="B288">
            <v>276317</v>
          </cell>
          <cell r="C288">
            <v>28800</v>
          </cell>
          <cell r="E288">
            <v>256007</v>
          </cell>
          <cell r="F288">
            <v>0</v>
          </cell>
        </row>
        <row r="289">
          <cell r="B289">
            <v>276400</v>
          </cell>
          <cell r="C289">
            <v>0</v>
          </cell>
          <cell r="E289">
            <v>257000</v>
          </cell>
          <cell r="F289">
            <v>0</v>
          </cell>
        </row>
        <row r="290">
          <cell r="B290">
            <v>276401</v>
          </cell>
          <cell r="C290">
            <v>0</v>
          </cell>
          <cell r="E290">
            <v>257100</v>
          </cell>
          <cell r="F290">
            <v>0</v>
          </cell>
        </row>
        <row r="291">
          <cell r="B291">
            <v>276402</v>
          </cell>
          <cell r="C291">
            <v>0</v>
          </cell>
          <cell r="E291">
            <v>257101</v>
          </cell>
          <cell r="F291">
            <v>0</v>
          </cell>
        </row>
        <row r="292">
          <cell r="B292">
            <v>276500</v>
          </cell>
          <cell r="C292">
            <v>0</v>
          </cell>
          <cell r="E292">
            <v>257102</v>
          </cell>
          <cell r="F292">
            <v>0</v>
          </cell>
        </row>
        <row r="293">
          <cell r="B293">
            <v>276600</v>
          </cell>
          <cell r="C293">
            <v>356489568</v>
          </cell>
          <cell r="E293">
            <v>257103</v>
          </cell>
          <cell r="F293">
            <v>0</v>
          </cell>
        </row>
        <row r="294">
          <cell r="B294">
            <v>276601</v>
          </cell>
          <cell r="C294">
            <v>31591860</v>
          </cell>
          <cell r="E294">
            <v>257111</v>
          </cell>
          <cell r="F294">
            <v>0</v>
          </cell>
        </row>
        <row r="295">
          <cell r="B295">
            <v>276602</v>
          </cell>
          <cell r="C295">
            <v>84149719</v>
          </cell>
          <cell r="E295">
            <v>257120</v>
          </cell>
          <cell r="F295">
            <v>0</v>
          </cell>
        </row>
        <row r="296">
          <cell r="B296">
            <v>276603</v>
          </cell>
          <cell r="C296">
            <v>3520596</v>
          </cell>
          <cell r="E296">
            <v>257121</v>
          </cell>
          <cell r="F296">
            <v>0</v>
          </cell>
        </row>
        <row r="297">
          <cell r="B297">
            <v>276604</v>
          </cell>
          <cell r="C297">
            <v>0</v>
          </cell>
          <cell r="E297">
            <v>257122</v>
          </cell>
          <cell r="F297">
            <v>0</v>
          </cell>
        </row>
        <row r="298">
          <cell r="B298">
            <v>276605</v>
          </cell>
          <cell r="C298">
            <v>13194126</v>
          </cell>
          <cell r="E298">
            <v>257200</v>
          </cell>
          <cell r="F298">
            <v>0</v>
          </cell>
        </row>
        <row r="299">
          <cell r="B299">
            <v>276606</v>
          </cell>
          <cell r="C299">
            <v>1700969</v>
          </cell>
          <cell r="E299">
            <v>259000</v>
          </cell>
          <cell r="F299">
            <v>694139473</v>
          </cell>
        </row>
        <row r="300">
          <cell r="B300">
            <v>276607</v>
          </cell>
          <cell r="C300">
            <v>29556501</v>
          </cell>
          <cell r="E300">
            <v>259100</v>
          </cell>
          <cell r="F300">
            <v>42578781</v>
          </cell>
        </row>
        <row r="301">
          <cell r="B301">
            <v>276608</v>
          </cell>
          <cell r="C301">
            <v>0</v>
          </cell>
          <cell r="E301">
            <v>259101</v>
          </cell>
          <cell r="F301">
            <v>0</v>
          </cell>
        </row>
        <row r="302">
          <cell r="B302">
            <v>276609</v>
          </cell>
          <cell r="C302">
            <v>0</v>
          </cell>
          <cell r="E302">
            <v>259102</v>
          </cell>
          <cell r="F302">
            <v>0</v>
          </cell>
        </row>
        <row r="303">
          <cell r="B303">
            <v>276610</v>
          </cell>
          <cell r="C303">
            <v>30726425</v>
          </cell>
          <cell r="E303">
            <v>259103</v>
          </cell>
          <cell r="F303">
            <v>0</v>
          </cell>
        </row>
        <row r="304">
          <cell r="B304">
            <v>276611</v>
          </cell>
          <cell r="C304">
            <v>159809908</v>
          </cell>
          <cell r="E304">
            <v>259104</v>
          </cell>
          <cell r="F304">
            <v>42578781</v>
          </cell>
        </row>
        <row r="305">
          <cell r="B305">
            <v>276631</v>
          </cell>
          <cell r="C305">
            <v>2239464</v>
          </cell>
          <cell r="E305">
            <v>259105</v>
          </cell>
          <cell r="F305">
            <v>42578781</v>
          </cell>
        </row>
        <row r="306">
          <cell r="B306">
            <v>276700</v>
          </cell>
          <cell r="C306">
            <v>0</v>
          </cell>
          <cell r="E306">
            <v>259106</v>
          </cell>
          <cell r="F306">
            <v>0</v>
          </cell>
        </row>
        <row r="307">
          <cell r="B307">
            <v>276800</v>
          </cell>
          <cell r="C307">
            <v>4033394110</v>
          </cell>
          <cell r="E307">
            <v>259107</v>
          </cell>
          <cell r="F307">
            <v>0</v>
          </cell>
        </row>
        <row r="308">
          <cell r="B308">
            <v>276900</v>
          </cell>
          <cell r="C308">
            <v>302393125</v>
          </cell>
          <cell r="E308">
            <v>259108</v>
          </cell>
          <cell r="F308">
            <v>0</v>
          </cell>
        </row>
        <row r="309">
          <cell r="B309">
            <v>276901</v>
          </cell>
          <cell r="C309">
            <v>0</v>
          </cell>
          <cell r="E309">
            <v>259121</v>
          </cell>
          <cell r="F309">
            <v>0</v>
          </cell>
        </row>
        <row r="310">
          <cell r="B310">
            <v>276902</v>
          </cell>
          <cell r="C310">
            <v>0</v>
          </cell>
          <cell r="E310">
            <v>259122</v>
          </cell>
          <cell r="F310">
            <v>0</v>
          </cell>
        </row>
        <row r="311">
          <cell r="B311">
            <v>276903</v>
          </cell>
          <cell r="C311">
            <v>0</v>
          </cell>
          <cell r="E311">
            <v>259123</v>
          </cell>
          <cell r="F311">
            <v>0</v>
          </cell>
        </row>
        <row r="312">
          <cell r="B312">
            <v>276904</v>
          </cell>
          <cell r="C312">
            <v>0</v>
          </cell>
          <cell r="E312">
            <v>259124</v>
          </cell>
          <cell r="F312">
            <v>0</v>
          </cell>
        </row>
        <row r="313">
          <cell r="B313">
            <v>276905</v>
          </cell>
          <cell r="C313">
            <v>270635800</v>
          </cell>
          <cell r="E313">
            <v>259131</v>
          </cell>
          <cell r="F313">
            <v>0</v>
          </cell>
        </row>
        <row r="314">
          <cell r="B314">
            <v>276906</v>
          </cell>
          <cell r="C314">
            <v>4173717</v>
          </cell>
          <cell r="E314">
            <v>259132</v>
          </cell>
          <cell r="F314">
            <v>0</v>
          </cell>
        </row>
        <row r="315">
          <cell r="B315">
            <v>276907</v>
          </cell>
          <cell r="C315">
            <v>16739545</v>
          </cell>
          <cell r="E315">
            <v>259133</v>
          </cell>
          <cell r="F315">
            <v>0</v>
          </cell>
        </row>
        <row r="316">
          <cell r="B316">
            <v>276908</v>
          </cell>
          <cell r="C316">
            <v>517200</v>
          </cell>
          <cell r="E316">
            <v>259141</v>
          </cell>
          <cell r="F316">
            <v>0</v>
          </cell>
        </row>
        <row r="317">
          <cell r="B317">
            <v>276909</v>
          </cell>
          <cell r="C317">
            <v>0</v>
          </cell>
          <cell r="E317">
            <v>259150</v>
          </cell>
          <cell r="F317">
            <v>0</v>
          </cell>
        </row>
        <row r="318">
          <cell r="B318">
            <v>276910</v>
          </cell>
          <cell r="C318">
            <v>1240000</v>
          </cell>
          <cell r="E318">
            <v>259151</v>
          </cell>
          <cell r="F318">
            <v>0</v>
          </cell>
        </row>
        <row r="319">
          <cell r="B319">
            <v>276911</v>
          </cell>
          <cell r="C319">
            <v>3069036</v>
          </cell>
          <cell r="E319">
            <v>259152</v>
          </cell>
          <cell r="F319">
            <v>0</v>
          </cell>
        </row>
        <row r="320">
          <cell r="B320">
            <v>276912</v>
          </cell>
          <cell r="C320">
            <v>0</v>
          </cell>
          <cell r="E320">
            <v>259153</v>
          </cell>
          <cell r="F320">
            <v>0</v>
          </cell>
        </row>
        <row r="321">
          <cell r="B321">
            <v>276913</v>
          </cell>
          <cell r="C321">
            <v>2144100</v>
          </cell>
          <cell r="E321">
            <v>259160</v>
          </cell>
          <cell r="F321">
            <v>0</v>
          </cell>
        </row>
        <row r="322">
          <cell r="B322">
            <v>276914</v>
          </cell>
          <cell r="C322">
            <v>0</v>
          </cell>
          <cell r="E322">
            <v>259161</v>
          </cell>
          <cell r="F322">
            <v>0</v>
          </cell>
        </row>
        <row r="323">
          <cell r="B323">
            <v>276915</v>
          </cell>
          <cell r="C323">
            <v>0</v>
          </cell>
          <cell r="E323">
            <v>259162</v>
          </cell>
          <cell r="F323">
            <v>0</v>
          </cell>
        </row>
        <row r="324">
          <cell r="B324">
            <v>276920</v>
          </cell>
          <cell r="C324">
            <v>3873727</v>
          </cell>
          <cell r="E324">
            <v>259163</v>
          </cell>
          <cell r="F324">
            <v>0</v>
          </cell>
        </row>
        <row r="325">
          <cell r="B325">
            <v>276921</v>
          </cell>
          <cell r="C325">
            <v>0</v>
          </cell>
          <cell r="E325">
            <v>259170</v>
          </cell>
          <cell r="F325">
            <v>0</v>
          </cell>
        </row>
        <row r="326">
          <cell r="B326">
            <v>276922</v>
          </cell>
          <cell r="C326">
            <v>0</v>
          </cell>
          <cell r="E326">
            <v>259171</v>
          </cell>
          <cell r="F326">
            <v>0</v>
          </cell>
        </row>
        <row r="327">
          <cell r="B327">
            <v>276923</v>
          </cell>
          <cell r="C327">
            <v>0</v>
          </cell>
          <cell r="E327">
            <v>259172</v>
          </cell>
          <cell r="F327">
            <v>0</v>
          </cell>
        </row>
        <row r="328">
          <cell r="B328">
            <v>276924</v>
          </cell>
          <cell r="C328">
            <v>0</v>
          </cell>
          <cell r="E328">
            <v>259173</v>
          </cell>
          <cell r="F328">
            <v>0</v>
          </cell>
        </row>
        <row r="329">
          <cell r="B329">
            <v>276925</v>
          </cell>
          <cell r="C329">
            <v>450000</v>
          </cell>
          <cell r="E329">
            <v>259200</v>
          </cell>
          <cell r="F329">
            <v>353362110</v>
          </cell>
        </row>
        <row r="330">
          <cell r="B330">
            <v>276926</v>
          </cell>
          <cell r="C330">
            <v>0</v>
          </cell>
          <cell r="E330">
            <v>259201</v>
          </cell>
          <cell r="F330">
            <v>348762110</v>
          </cell>
        </row>
        <row r="331">
          <cell r="B331">
            <v>276927</v>
          </cell>
          <cell r="C331">
            <v>3423727</v>
          </cell>
          <cell r="E331">
            <v>259202</v>
          </cell>
          <cell r="F331">
            <v>348543443</v>
          </cell>
        </row>
        <row r="332">
          <cell r="B332">
            <v>276931</v>
          </cell>
          <cell r="C332">
            <v>0</v>
          </cell>
          <cell r="E332">
            <v>259203</v>
          </cell>
          <cell r="F332">
            <v>218667</v>
          </cell>
        </row>
        <row r="333">
          <cell r="B333">
            <v>277000</v>
          </cell>
          <cell r="C333">
            <v>912432305</v>
          </cell>
          <cell r="E333">
            <v>259211</v>
          </cell>
          <cell r="F333">
            <v>0</v>
          </cell>
        </row>
        <row r="334">
          <cell r="B334">
            <v>277001</v>
          </cell>
          <cell r="C334">
            <v>0</v>
          </cell>
          <cell r="E334">
            <v>259221</v>
          </cell>
          <cell r="F334">
            <v>4600000</v>
          </cell>
        </row>
        <row r="335">
          <cell r="B335">
            <v>277002</v>
          </cell>
          <cell r="C335">
            <v>872000</v>
          </cell>
          <cell r="E335">
            <v>259300</v>
          </cell>
          <cell r="F335">
            <v>32363639</v>
          </cell>
        </row>
        <row r="336">
          <cell r="B336">
            <v>277003</v>
          </cell>
          <cell r="C336">
            <v>0</v>
          </cell>
          <cell r="E336">
            <v>259400</v>
          </cell>
          <cell r="F336">
            <v>0</v>
          </cell>
        </row>
        <row r="337">
          <cell r="B337">
            <v>277004</v>
          </cell>
          <cell r="C337">
            <v>0</v>
          </cell>
          <cell r="E337">
            <v>259401</v>
          </cell>
          <cell r="F337">
            <v>0</v>
          </cell>
        </row>
        <row r="338">
          <cell r="B338">
            <v>277005</v>
          </cell>
          <cell r="C338">
            <v>0</v>
          </cell>
          <cell r="E338">
            <v>259402</v>
          </cell>
          <cell r="F338">
            <v>0</v>
          </cell>
        </row>
        <row r="339">
          <cell r="B339">
            <v>277006</v>
          </cell>
          <cell r="C339">
            <v>0</v>
          </cell>
          <cell r="E339">
            <v>259411</v>
          </cell>
          <cell r="F339">
            <v>0</v>
          </cell>
        </row>
        <row r="340">
          <cell r="B340">
            <v>277007</v>
          </cell>
          <cell r="C340">
            <v>227945594</v>
          </cell>
          <cell r="E340">
            <v>259500</v>
          </cell>
          <cell r="F340">
            <v>0</v>
          </cell>
        </row>
        <row r="341">
          <cell r="B341">
            <v>277008</v>
          </cell>
          <cell r="C341">
            <v>28206404</v>
          </cell>
          <cell r="E341">
            <v>259501</v>
          </cell>
          <cell r="F341">
            <v>0</v>
          </cell>
        </row>
        <row r="342">
          <cell r="B342">
            <v>277009</v>
          </cell>
          <cell r="C342">
            <v>11476290</v>
          </cell>
          <cell r="E342">
            <v>259502</v>
          </cell>
          <cell r="F342">
            <v>0</v>
          </cell>
        </row>
        <row r="343">
          <cell r="B343">
            <v>277010</v>
          </cell>
          <cell r="C343">
            <v>22753738</v>
          </cell>
          <cell r="E343">
            <v>259511</v>
          </cell>
          <cell r="F343">
            <v>0</v>
          </cell>
        </row>
        <row r="344">
          <cell r="B344">
            <v>277011</v>
          </cell>
          <cell r="C344">
            <v>270770046</v>
          </cell>
          <cell r="E344">
            <v>259600</v>
          </cell>
          <cell r="F344">
            <v>0</v>
          </cell>
        </row>
        <row r="345">
          <cell r="B345">
            <v>277012</v>
          </cell>
          <cell r="C345">
            <v>243721820</v>
          </cell>
          <cell r="E345">
            <v>259700</v>
          </cell>
          <cell r="F345">
            <v>0</v>
          </cell>
        </row>
        <row r="346">
          <cell r="B346">
            <v>277013</v>
          </cell>
          <cell r="C346">
            <v>0</v>
          </cell>
          <cell r="E346">
            <v>259800</v>
          </cell>
          <cell r="F346">
            <v>0</v>
          </cell>
        </row>
        <row r="347">
          <cell r="B347">
            <v>277014</v>
          </cell>
          <cell r="C347">
            <v>2563650</v>
          </cell>
          <cell r="E347">
            <v>259900</v>
          </cell>
          <cell r="F347">
            <v>0</v>
          </cell>
        </row>
        <row r="348">
          <cell r="B348">
            <v>277015</v>
          </cell>
          <cell r="C348">
            <v>101934143</v>
          </cell>
          <cell r="E348">
            <v>259901</v>
          </cell>
          <cell r="F348">
            <v>0</v>
          </cell>
        </row>
        <row r="349">
          <cell r="B349">
            <v>277031</v>
          </cell>
          <cell r="C349">
            <v>2188620</v>
          </cell>
          <cell r="E349">
            <v>259902</v>
          </cell>
          <cell r="F349">
            <v>0</v>
          </cell>
        </row>
        <row r="350">
          <cell r="B350">
            <v>277061</v>
          </cell>
          <cell r="C350">
            <v>0</v>
          </cell>
          <cell r="E350">
            <v>259911</v>
          </cell>
          <cell r="F350">
            <v>0</v>
          </cell>
        </row>
        <row r="351">
          <cell r="B351">
            <v>277062</v>
          </cell>
          <cell r="C351">
            <v>0</v>
          </cell>
          <cell r="E351">
            <v>260000</v>
          </cell>
          <cell r="F351">
            <v>0</v>
          </cell>
        </row>
        <row r="352">
          <cell r="B352">
            <v>277063</v>
          </cell>
          <cell r="C352">
            <v>0</v>
          </cell>
          <cell r="E352">
            <v>260001</v>
          </cell>
          <cell r="F352">
            <v>0</v>
          </cell>
        </row>
        <row r="353">
          <cell r="B353">
            <v>277064</v>
          </cell>
          <cell r="C353">
            <v>0</v>
          </cell>
          <cell r="E353">
            <v>260002</v>
          </cell>
          <cell r="F353">
            <v>0</v>
          </cell>
        </row>
        <row r="354">
          <cell r="B354">
            <v>277065</v>
          </cell>
          <cell r="C354">
            <v>0</v>
          </cell>
          <cell r="E354">
            <v>260011</v>
          </cell>
          <cell r="F354">
            <v>0</v>
          </cell>
        </row>
        <row r="355">
          <cell r="B355">
            <v>277066</v>
          </cell>
          <cell r="C355">
            <v>0</v>
          </cell>
          <cell r="E355">
            <v>260100</v>
          </cell>
          <cell r="F355">
            <v>0</v>
          </cell>
        </row>
        <row r="356">
          <cell r="B356">
            <v>277067</v>
          </cell>
          <cell r="C356">
            <v>0</v>
          </cell>
          <cell r="E356">
            <v>260200</v>
          </cell>
          <cell r="F356">
            <v>0</v>
          </cell>
        </row>
        <row r="357">
          <cell r="B357">
            <v>277068</v>
          </cell>
          <cell r="C357">
            <v>0</v>
          </cell>
          <cell r="E357">
            <v>260300</v>
          </cell>
          <cell r="F357">
            <v>0</v>
          </cell>
        </row>
        <row r="358">
          <cell r="B358">
            <v>277069</v>
          </cell>
          <cell r="C358">
            <v>0</v>
          </cell>
          <cell r="E358">
            <v>260301</v>
          </cell>
          <cell r="F358">
            <v>0</v>
          </cell>
        </row>
        <row r="359">
          <cell r="B359">
            <v>277100</v>
          </cell>
          <cell r="C359">
            <v>18963235</v>
          </cell>
          <cell r="E359">
            <v>260302</v>
          </cell>
          <cell r="F359">
            <v>0</v>
          </cell>
        </row>
        <row r="360">
          <cell r="B360">
            <v>277101</v>
          </cell>
          <cell r="C360">
            <v>3260958</v>
          </cell>
          <cell r="E360">
            <v>260400</v>
          </cell>
          <cell r="F360">
            <v>0</v>
          </cell>
        </row>
        <row r="361">
          <cell r="B361">
            <v>277102</v>
          </cell>
          <cell r="C361">
            <v>0</v>
          </cell>
          <cell r="E361">
            <v>260500</v>
          </cell>
          <cell r="F361">
            <v>14039654</v>
          </cell>
        </row>
        <row r="362">
          <cell r="B362">
            <v>277103</v>
          </cell>
          <cell r="C362">
            <v>0</v>
          </cell>
          <cell r="E362">
            <v>260501</v>
          </cell>
          <cell r="F362">
            <v>0</v>
          </cell>
        </row>
        <row r="363">
          <cell r="B363">
            <v>277104</v>
          </cell>
          <cell r="C363">
            <v>0</v>
          </cell>
          <cell r="E363">
            <v>260502</v>
          </cell>
          <cell r="F363">
            <v>0</v>
          </cell>
        </row>
        <row r="364">
          <cell r="B364">
            <v>277105</v>
          </cell>
          <cell r="C364">
            <v>0</v>
          </cell>
          <cell r="E364">
            <v>260503</v>
          </cell>
          <cell r="F364">
            <v>0</v>
          </cell>
        </row>
        <row r="365">
          <cell r="B365">
            <v>277106</v>
          </cell>
          <cell r="C365">
            <v>1158440</v>
          </cell>
          <cell r="E365">
            <v>260504</v>
          </cell>
          <cell r="F365">
            <v>0</v>
          </cell>
        </row>
        <row r="366">
          <cell r="B366">
            <v>277107</v>
          </cell>
          <cell r="C366">
            <v>0</v>
          </cell>
          <cell r="E366">
            <v>260505</v>
          </cell>
          <cell r="F366">
            <v>0</v>
          </cell>
        </row>
        <row r="367">
          <cell r="B367">
            <v>277108</v>
          </cell>
          <cell r="C367">
            <v>462018</v>
          </cell>
          <cell r="E367">
            <v>260506</v>
          </cell>
          <cell r="F367">
            <v>4022624</v>
          </cell>
        </row>
        <row r="368">
          <cell r="B368">
            <v>277109</v>
          </cell>
          <cell r="C368">
            <v>0</v>
          </cell>
          <cell r="E368">
            <v>260507</v>
          </cell>
          <cell r="F368">
            <v>0</v>
          </cell>
        </row>
        <row r="369">
          <cell r="B369">
            <v>277110</v>
          </cell>
          <cell r="C369">
            <v>1640500</v>
          </cell>
          <cell r="E369">
            <v>260508</v>
          </cell>
          <cell r="F369">
            <v>10017030</v>
          </cell>
        </row>
        <row r="370">
          <cell r="B370">
            <v>277111</v>
          </cell>
          <cell r="C370">
            <v>0</v>
          </cell>
          <cell r="E370">
            <v>260509</v>
          </cell>
          <cell r="F370">
            <v>0</v>
          </cell>
        </row>
        <row r="371">
          <cell r="B371">
            <v>277112</v>
          </cell>
          <cell r="C371">
            <v>0</v>
          </cell>
          <cell r="E371">
            <v>260510</v>
          </cell>
          <cell r="F371">
            <v>0</v>
          </cell>
        </row>
        <row r="372">
          <cell r="B372">
            <v>277113</v>
          </cell>
          <cell r="C372">
            <v>0</v>
          </cell>
          <cell r="E372">
            <v>260511</v>
          </cell>
          <cell r="F372">
            <v>0</v>
          </cell>
        </row>
        <row r="373">
          <cell r="B373">
            <v>277114</v>
          </cell>
          <cell r="C373">
            <v>0</v>
          </cell>
          <cell r="E373">
            <v>260531</v>
          </cell>
          <cell r="F373">
            <v>0</v>
          </cell>
        </row>
        <row r="374">
          <cell r="B374">
            <v>277121</v>
          </cell>
          <cell r="C374">
            <v>0</v>
          </cell>
          <cell r="E374">
            <v>260600</v>
          </cell>
          <cell r="F374">
            <v>0</v>
          </cell>
        </row>
        <row r="375">
          <cell r="B375">
            <v>277122</v>
          </cell>
          <cell r="C375">
            <v>0</v>
          </cell>
          <cell r="E375">
            <v>260700</v>
          </cell>
          <cell r="F375">
            <v>113300640</v>
          </cell>
        </row>
        <row r="376">
          <cell r="B376">
            <v>277123</v>
          </cell>
          <cell r="C376">
            <v>0</v>
          </cell>
          <cell r="E376">
            <v>260701</v>
          </cell>
          <cell r="F376">
            <v>0</v>
          </cell>
        </row>
        <row r="377">
          <cell r="B377">
            <v>277124</v>
          </cell>
          <cell r="C377">
            <v>0</v>
          </cell>
          <cell r="E377">
            <v>260702</v>
          </cell>
          <cell r="F377">
            <v>46172035</v>
          </cell>
        </row>
        <row r="378">
          <cell r="B378">
            <v>277125</v>
          </cell>
          <cell r="C378">
            <v>0</v>
          </cell>
          <cell r="E378">
            <v>260703</v>
          </cell>
          <cell r="F378">
            <v>0</v>
          </cell>
        </row>
        <row r="379">
          <cell r="B379">
            <v>277126</v>
          </cell>
          <cell r="C379">
            <v>0</v>
          </cell>
          <cell r="E379">
            <v>260704</v>
          </cell>
          <cell r="F379">
            <v>0</v>
          </cell>
        </row>
        <row r="380">
          <cell r="B380">
            <v>277127</v>
          </cell>
          <cell r="C380">
            <v>0</v>
          </cell>
          <cell r="E380">
            <v>260711</v>
          </cell>
          <cell r="F380">
            <v>67128605</v>
          </cell>
        </row>
        <row r="381">
          <cell r="B381">
            <v>277128</v>
          </cell>
          <cell r="C381">
            <v>0</v>
          </cell>
          <cell r="E381">
            <v>260721</v>
          </cell>
          <cell r="F381">
            <v>0</v>
          </cell>
        </row>
        <row r="382">
          <cell r="B382">
            <v>277129</v>
          </cell>
          <cell r="C382">
            <v>0</v>
          </cell>
          <cell r="E382">
            <v>260722</v>
          </cell>
          <cell r="F382">
            <v>0</v>
          </cell>
        </row>
        <row r="383">
          <cell r="B383">
            <v>277130</v>
          </cell>
          <cell r="C383">
            <v>0</v>
          </cell>
          <cell r="E383">
            <v>260723</v>
          </cell>
          <cell r="F383">
            <v>0</v>
          </cell>
        </row>
        <row r="384">
          <cell r="B384">
            <v>277131</v>
          </cell>
          <cell r="C384">
            <v>0</v>
          </cell>
          <cell r="E384">
            <v>260724</v>
          </cell>
          <cell r="F384">
            <v>0</v>
          </cell>
        </row>
        <row r="385">
          <cell r="B385">
            <v>277132</v>
          </cell>
          <cell r="C385">
            <v>0</v>
          </cell>
          <cell r="E385">
            <v>260725</v>
          </cell>
          <cell r="F385">
            <v>0</v>
          </cell>
        </row>
        <row r="386">
          <cell r="B386">
            <v>277141</v>
          </cell>
          <cell r="C386">
            <v>8353810</v>
          </cell>
          <cell r="E386">
            <v>260800</v>
          </cell>
          <cell r="F386">
            <v>0</v>
          </cell>
        </row>
        <row r="387">
          <cell r="B387">
            <v>277142</v>
          </cell>
          <cell r="C387">
            <v>0</v>
          </cell>
          <cell r="E387">
            <v>260900</v>
          </cell>
          <cell r="F387">
            <v>790000</v>
          </cell>
        </row>
        <row r="388">
          <cell r="B388">
            <v>277143</v>
          </cell>
          <cell r="C388">
            <v>0</v>
          </cell>
          <cell r="E388">
            <v>260901</v>
          </cell>
          <cell r="F388">
            <v>790000</v>
          </cell>
        </row>
        <row r="389">
          <cell r="B389">
            <v>277144</v>
          </cell>
          <cell r="C389">
            <v>0</v>
          </cell>
          <cell r="E389">
            <v>260902</v>
          </cell>
          <cell r="F389">
            <v>0</v>
          </cell>
        </row>
        <row r="390">
          <cell r="B390">
            <v>277145</v>
          </cell>
          <cell r="C390">
            <v>2487000</v>
          </cell>
          <cell r="E390">
            <v>260911</v>
          </cell>
          <cell r="F390">
            <v>0</v>
          </cell>
        </row>
        <row r="391">
          <cell r="B391">
            <v>277146</v>
          </cell>
          <cell r="C391">
            <v>2478100</v>
          </cell>
          <cell r="E391">
            <v>261000</v>
          </cell>
          <cell r="F391">
            <v>0</v>
          </cell>
        </row>
        <row r="392">
          <cell r="B392">
            <v>277147</v>
          </cell>
          <cell r="C392">
            <v>0</v>
          </cell>
          <cell r="E392">
            <v>261100</v>
          </cell>
          <cell r="F392">
            <v>0</v>
          </cell>
        </row>
        <row r="393">
          <cell r="B393">
            <v>277148</v>
          </cell>
          <cell r="C393">
            <v>0</v>
          </cell>
          <cell r="E393">
            <v>261200</v>
          </cell>
          <cell r="F393">
            <v>500800</v>
          </cell>
        </row>
        <row r="394">
          <cell r="B394">
            <v>277149</v>
          </cell>
          <cell r="C394">
            <v>0</v>
          </cell>
          <cell r="E394">
            <v>261201</v>
          </cell>
          <cell r="F394">
            <v>0</v>
          </cell>
        </row>
        <row r="395">
          <cell r="B395">
            <v>277150</v>
          </cell>
          <cell r="C395">
            <v>245500</v>
          </cell>
          <cell r="E395">
            <v>261202</v>
          </cell>
          <cell r="F395">
            <v>0</v>
          </cell>
        </row>
        <row r="396">
          <cell r="B396">
            <v>277151</v>
          </cell>
          <cell r="C396">
            <v>3143210</v>
          </cell>
          <cell r="E396">
            <v>261203</v>
          </cell>
          <cell r="F396">
            <v>0</v>
          </cell>
        </row>
        <row r="397">
          <cell r="B397">
            <v>277161</v>
          </cell>
          <cell r="C397">
            <v>0</v>
          </cell>
          <cell r="E397">
            <v>261204</v>
          </cell>
          <cell r="F397">
            <v>0</v>
          </cell>
        </row>
        <row r="398">
          <cell r="B398">
            <v>277162</v>
          </cell>
          <cell r="C398">
            <v>0</v>
          </cell>
          <cell r="E398">
            <v>261205</v>
          </cell>
          <cell r="F398">
            <v>0</v>
          </cell>
        </row>
        <row r="399">
          <cell r="B399">
            <v>277163</v>
          </cell>
          <cell r="C399">
            <v>0</v>
          </cell>
          <cell r="E399">
            <v>261206</v>
          </cell>
          <cell r="F399">
            <v>500800</v>
          </cell>
        </row>
        <row r="400">
          <cell r="B400">
            <v>277164</v>
          </cell>
          <cell r="C400">
            <v>0</v>
          </cell>
          <cell r="E400">
            <v>261207</v>
          </cell>
          <cell r="F400">
            <v>0</v>
          </cell>
        </row>
        <row r="401">
          <cell r="B401">
            <v>277165</v>
          </cell>
          <cell r="C401">
            <v>0</v>
          </cell>
          <cell r="E401">
            <v>261221</v>
          </cell>
          <cell r="F401">
            <v>0</v>
          </cell>
        </row>
        <row r="402">
          <cell r="B402">
            <v>277166</v>
          </cell>
          <cell r="C402">
            <v>0</v>
          </cell>
          <cell r="E402">
            <v>261300</v>
          </cell>
          <cell r="F402">
            <v>0</v>
          </cell>
        </row>
        <row r="403">
          <cell r="B403">
            <v>277167</v>
          </cell>
          <cell r="C403">
            <v>0</v>
          </cell>
          <cell r="E403">
            <v>261400</v>
          </cell>
          <cell r="F403">
            <v>0</v>
          </cell>
        </row>
        <row r="404">
          <cell r="B404">
            <v>277168</v>
          </cell>
          <cell r="C404">
            <v>0</v>
          </cell>
          <cell r="E404">
            <v>261401</v>
          </cell>
          <cell r="F404">
            <v>0</v>
          </cell>
        </row>
        <row r="405">
          <cell r="B405">
            <v>277170</v>
          </cell>
          <cell r="C405">
            <v>0</v>
          </cell>
          <cell r="E405">
            <v>261402</v>
          </cell>
          <cell r="F405">
            <v>0</v>
          </cell>
        </row>
        <row r="406">
          <cell r="B406">
            <v>277171</v>
          </cell>
          <cell r="C406">
            <v>0</v>
          </cell>
          <cell r="E406">
            <v>261500</v>
          </cell>
          <cell r="F406">
            <v>0</v>
          </cell>
        </row>
        <row r="407">
          <cell r="B407">
            <v>277172</v>
          </cell>
          <cell r="C407">
            <v>0</v>
          </cell>
          <cell r="E407">
            <v>261600</v>
          </cell>
          <cell r="F407">
            <v>0</v>
          </cell>
        </row>
        <row r="408">
          <cell r="B408">
            <v>277173</v>
          </cell>
          <cell r="C408">
            <v>0</v>
          </cell>
          <cell r="E408">
            <v>261601</v>
          </cell>
          <cell r="F408">
            <v>0</v>
          </cell>
        </row>
        <row r="409">
          <cell r="B409">
            <v>277174</v>
          </cell>
          <cell r="C409">
            <v>7348467</v>
          </cell>
          <cell r="E409">
            <v>261602</v>
          </cell>
          <cell r="F409">
            <v>0</v>
          </cell>
        </row>
        <row r="410">
          <cell r="B410">
            <v>277175</v>
          </cell>
          <cell r="C410">
            <v>0</v>
          </cell>
          <cell r="E410">
            <v>261603</v>
          </cell>
          <cell r="F410">
            <v>0</v>
          </cell>
        </row>
        <row r="411">
          <cell r="B411">
            <v>277181</v>
          </cell>
          <cell r="C411">
            <v>0</v>
          </cell>
          <cell r="E411">
            <v>261604</v>
          </cell>
          <cell r="F411">
            <v>0</v>
          </cell>
        </row>
        <row r="412">
          <cell r="B412">
            <v>277200</v>
          </cell>
          <cell r="C412">
            <v>8056880</v>
          </cell>
          <cell r="E412">
            <v>261605</v>
          </cell>
          <cell r="F412">
            <v>0</v>
          </cell>
        </row>
        <row r="413">
          <cell r="B413">
            <v>277201</v>
          </cell>
          <cell r="C413">
            <v>0</v>
          </cell>
          <cell r="E413">
            <v>261611</v>
          </cell>
          <cell r="F413">
            <v>0</v>
          </cell>
        </row>
        <row r="414">
          <cell r="B414">
            <v>277202</v>
          </cell>
          <cell r="C414">
            <v>374000</v>
          </cell>
          <cell r="E414">
            <v>261612</v>
          </cell>
          <cell r="F414">
            <v>0</v>
          </cell>
        </row>
        <row r="415">
          <cell r="B415">
            <v>277231</v>
          </cell>
          <cell r="C415">
            <v>7682880</v>
          </cell>
          <cell r="E415">
            <v>261613</v>
          </cell>
          <cell r="F415">
            <v>0</v>
          </cell>
        </row>
        <row r="416">
          <cell r="B416">
            <v>277300</v>
          </cell>
          <cell r="C416">
            <v>6911738</v>
          </cell>
          <cell r="E416">
            <v>261615</v>
          </cell>
          <cell r="F416">
            <v>0</v>
          </cell>
        </row>
        <row r="417">
          <cell r="B417">
            <v>277301</v>
          </cell>
          <cell r="C417">
            <v>2721600</v>
          </cell>
          <cell r="E417">
            <v>261621</v>
          </cell>
          <cell r="F417">
            <v>0</v>
          </cell>
        </row>
        <row r="418">
          <cell r="B418">
            <v>277302</v>
          </cell>
          <cell r="C418">
            <v>266500</v>
          </cell>
          <cell r="E418">
            <v>261631</v>
          </cell>
          <cell r="F418">
            <v>0</v>
          </cell>
        </row>
        <row r="419">
          <cell r="B419">
            <v>277303</v>
          </cell>
          <cell r="C419">
            <v>0</v>
          </cell>
          <cell r="E419">
            <v>261700</v>
          </cell>
          <cell r="F419">
            <v>0</v>
          </cell>
        </row>
        <row r="420">
          <cell r="B420">
            <v>277304</v>
          </cell>
          <cell r="C420">
            <v>0</v>
          </cell>
          <cell r="E420">
            <v>261800</v>
          </cell>
          <cell r="F420">
            <v>0</v>
          </cell>
        </row>
        <row r="421">
          <cell r="B421">
            <v>277305</v>
          </cell>
          <cell r="C421">
            <v>901120</v>
          </cell>
          <cell r="E421">
            <v>261900</v>
          </cell>
          <cell r="F421">
            <v>117719109</v>
          </cell>
        </row>
        <row r="422">
          <cell r="B422">
            <v>277306</v>
          </cell>
          <cell r="C422">
            <v>0</v>
          </cell>
          <cell r="E422">
            <v>261901</v>
          </cell>
          <cell r="F422">
            <v>0</v>
          </cell>
        </row>
        <row r="423">
          <cell r="B423">
            <v>277307</v>
          </cell>
          <cell r="C423">
            <v>0</v>
          </cell>
          <cell r="E423">
            <v>261902</v>
          </cell>
          <cell r="F423">
            <v>0</v>
          </cell>
        </row>
        <row r="424">
          <cell r="B424">
            <v>277308</v>
          </cell>
          <cell r="C424">
            <v>2280563</v>
          </cell>
          <cell r="E424">
            <v>261903</v>
          </cell>
          <cell r="F424">
            <v>0</v>
          </cell>
        </row>
        <row r="425">
          <cell r="B425">
            <v>277309</v>
          </cell>
          <cell r="C425">
            <v>0</v>
          </cell>
          <cell r="E425">
            <v>261904</v>
          </cell>
          <cell r="F425">
            <v>0</v>
          </cell>
        </row>
        <row r="426">
          <cell r="B426">
            <v>277310</v>
          </cell>
          <cell r="C426">
            <v>0</v>
          </cell>
          <cell r="E426">
            <v>261905</v>
          </cell>
          <cell r="F426">
            <v>0</v>
          </cell>
        </row>
        <row r="427">
          <cell r="B427">
            <v>277311</v>
          </cell>
          <cell r="C427">
            <v>741955</v>
          </cell>
          <cell r="E427">
            <v>261906</v>
          </cell>
          <cell r="F427">
            <v>0</v>
          </cell>
        </row>
        <row r="428">
          <cell r="B428">
            <v>277312</v>
          </cell>
          <cell r="C428">
            <v>0</v>
          </cell>
          <cell r="E428">
            <v>261907</v>
          </cell>
          <cell r="F428">
            <v>0</v>
          </cell>
        </row>
        <row r="429">
          <cell r="B429">
            <v>277313</v>
          </cell>
          <cell r="C429">
            <v>0</v>
          </cell>
          <cell r="E429">
            <v>261908</v>
          </cell>
          <cell r="F429">
            <v>0</v>
          </cell>
        </row>
        <row r="430">
          <cell r="B430">
            <v>277331</v>
          </cell>
          <cell r="C430">
            <v>0</v>
          </cell>
          <cell r="E430">
            <v>261909</v>
          </cell>
          <cell r="F430">
            <v>0</v>
          </cell>
        </row>
        <row r="431">
          <cell r="B431">
            <v>277400</v>
          </cell>
          <cell r="C431">
            <v>0</v>
          </cell>
          <cell r="E431">
            <v>261910</v>
          </cell>
          <cell r="F431">
            <v>0</v>
          </cell>
        </row>
        <row r="432">
          <cell r="B432">
            <v>277401</v>
          </cell>
          <cell r="C432">
            <v>0</v>
          </cell>
          <cell r="E432">
            <v>261931</v>
          </cell>
          <cell r="F432">
            <v>117719109</v>
          </cell>
        </row>
        <row r="433">
          <cell r="B433">
            <v>277402</v>
          </cell>
          <cell r="C433">
            <v>0</v>
          </cell>
          <cell r="E433">
            <v>261961</v>
          </cell>
          <cell r="F433">
            <v>0</v>
          </cell>
        </row>
        <row r="434">
          <cell r="B434">
            <v>277403</v>
          </cell>
          <cell r="C434">
            <v>0</v>
          </cell>
          <cell r="E434">
            <v>261962</v>
          </cell>
          <cell r="F434">
            <v>0</v>
          </cell>
        </row>
        <row r="435">
          <cell r="B435">
            <v>277410</v>
          </cell>
          <cell r="C435">
            <v>0</v>
          </cell>
          <cell r="E435">
            <v>262400</v>
          </cell>
          <cell r="F435">
            <v>19484740</v>
          </cell>
        </row>
        <row r="436">
          <cell r="B436">
            <v>277411</v>
          </cell>
          <cell r="C436">
            <v>0</v>
          </cell>
          <cell r="E436">
            <v>262500</v>
          </cell>
          <cell r="F436">
            <v>0</v>
          </cell>
        </row>
        <row r="437">
          <cell r="B437">
            <v>277412</v>
          </cell>
          <cell r="C437">
            <v>0</v>
          </cell>
          <cell r="E437">
            <v>262600</v>
          </cell>
          <cell r="F437">
            <v>0</v>
          </cell>
        </row>
        <row r="438">
          <cell r="B438">
            <v>277413</v>
          </cell>
          <cell r="C438">
            <v>0</v>
          </cell>
          <cell r="E438">
            <v>262700</v>
          </cell>
          <cell r="F438">
            <v>0</v>
          </cell>
        </row>
        <row r="439">
          <cell r="B439">
            <v>277420</v>
          </cell>
          <cell r="C439">
            <v>0</v>
          </cell>
          <cell r="E439">
            <v>267100</v>
          </cell>
          <cell r="F439">
            <v>0</v>
          </cell>
        </row>
        <row r="440">
          <cell r="B440">
            <v>277421</v>
          </cell>
          <cell r="C440">
            <v>0</v>
          </cell>
          <cell r="E440">
            <v>267200</v>
          </cell>
          <cell r="F440">
            <v>0</v>
          </cell>
        </row>
        <row r="441">
          <cell r="B441">
            <v>277431</v>
          </cell>
          <cell r="C441">
            <v>0</v>
          </cell>
          <cell r="E441">
            <v>267201</v>
          </cell>
          <cell r="F441">
            <v>0</v>
          </cell>
        </row>
        <row r="442">
          <cell r="B442">
            <v>277432</v>
          </cell>
          <cell r="C442">
            <v>0</v>
          </cell>
          <cell r="E442">
            <v>267202</v>
          </cell>
          <cell r="F442">
            <v>0</v>
          </cell>
        </row>
        <row r="443">
          <cell r="B443">
            <v>277433</v>
          </cell>
          <cell r="C443">
            <v>0</v>
          </cell>
          <cell r="E443">
            <v>267211</v>
          </cell>
          <cell r="F443">
            <v>0</v>
          </cell>
        </row>
        <row r="444">
          <cell r="B444">
            <v>277440</v>
          </cell>
          <cell r="C444">
            <v>0</v>
          </cell>
          <cell r="E444">
            <v>267300</v>
          </cell>
          <cell r="F444">
            <v>0</v>
          </cell>
        </row>
        <row r="445">
          <cell r="B445">
            <v>277500</v>
          </cell>
          <cell r="C445">
            <v>2715183527</v>
          </cell>
          <cell r="E445">
            <v>267301</v>
          </cell>
          <cell r="F445">
            <v>0</v>
          </cell>
        </row>
        <row r="446">
          <cell r="B446">
            <v>277501</v>
          </cell>
          <cell r="C446">
            <v>0</v>
          </cell>
          <cell r="E446">
            <v>267302</v>
          </cell>
          <cell r="F446">
            <v>0</v>
          </cell>
        </row>
        <row r="447">
          <cell r="B447">
            <v>277502</v>
          </cell>
          <cell r="C447">
            <v>0</v>
          </cell>
          <cell r="E447">
            <v>267311</v>
          </cell>
          <cell r="F447">
            <v>0</v>
          </cell>
        </row>
        <row r="448">
          <cell r="B448">
            <v>277503</v>
          </cell>
          <cell r="C448">
            <v>0</v>
          </cell>
          <cell r="E448">
            <v>262000</v>
          </cell>
          <cell r="F448">
            <v>0</v>
          </cell>
        </row>
        <row r="449">
          <cell r="B449">
            <v>277504</v>
          </cell>
          <cell r="C449">
            <v>0</v>
          </cell>
          <cell r="E449">
            <v>262100</v>
          </cell>
          <cell r="F449">
            <v>0</v>
          </cell>
        </row>
        <row r="450">
          <cell r="B450">
            <v>277505</v>
          </cell>
          <cell r="C450">
            <v>66827445</v>
          </cell>
          <cell r="E450">
            <v>262200</v>
          </cell>
          <cell r="F450">
            <v>0</v>
          </cell>
        </row>
        <row r="451">
          <cell r="B451">
            <v>277506</v>
          </cell>
          <cell r="C451">
            <v>96364</v>
          </cell>
          <cell r="E451">
            <v>262300</v>
          </cell>
          <cell r="F451">
            <v>0</v>
          </cell>
        </row>
        <row r="452">
          <cell r="B452">
            <v>277507</v>
          </cell>
          <cell r="C452">
            <v>1325550</v>
          </cell>
          <cell r="E452">
            <v>262900</v>
          </cell>
          <cell r="F452">
            <v>0</v>
          </cell>
        </row>
        <row r="453">
          <cell r="B453">
            <v>277508</v>
          </cell>
          <cell r="C453">
            <v>0</v>
          </cell>
          <cell r="E453">
            <v>262901</v>
          </cell>
          <cell r="F453">
            <v>0</v>
          </cell>
        </row>
        <row r="454">
          <cell r="B454">
            <v>277509</v>
          </cell>
          <cell r="C454">
            <v>742490620</v>
          </cell>
          <cell r="E454">
            <v>262961</v>
          </cell>
          <cell r="F454">
            <v>0</v>
          </cell>
        </row>
        <row r="455">
          <cell r="B455">
            <v>277510</v>
          </cell>
          <cell r="C455">
            <v>56823793</v>
          </cell>
          <cell r="E455">
            <v>262962</v>
          </cell>
          <cell r="F455">
            <v>0</v>
          </cell>
        </row>
        <row r="456">
          <cell r="B456">
            <v>277511</v>
          </cell>
          <cell r="C456">
            <v>0</v>
          </cell>
          <cell r="E456">
            <v>262963</v>
          </cell>
          <cell r="F456">
            <v>0</v>
          </cell>
        </row>
        <row r="457">
          <cell r="B457">
            <v>277512</v>
          </cell>
          <cell r="C457">
            <v>593500</v>
          </cell>
          <cell r="E457">
            <v>262964</v>
          </cell>
          <cell r="F457">
            <v>0</v>
          </cell>
        </row>
        <row r="458">
          <cell r="B458">
            <v>277513</v>
          </cell>
          <cell r="C458">
            <v>1711226</v>
          </cell>
          <cell r="E458">
            <v>262800</v>
          </cell>
          <cell r="F458">
            <v>0</v>
          </cell>
        </row>
        <row r="459">
          <cell r="B459">
            <v>277541</v>
          </cell>
          <cell r="C459">
            <v>1845315029</v>
          </cell>
          <cell r="E459">
            <v>262801</v>
          </cell>
          <cell r="F459">
            <v>0</v>
          </cell>
        </row>
        <row r="460">
          <cell r="B460">
            <v>277600</v>
          </cell>
          <cell r="C460">
            <v>35442410</v>
          </cell>
          <cell r="E460">
            <v>263000</v>
          </cell>
          <cell r="F460">
            <v>0</v>
          </cell>
        </row>
        <row r="461">
          <cell r="B461">
            <v>277601</v>
          </cell>
          <cell r="C461">
            <v>0</v>
          </cell>
          <cell r="E461">
            <v>263600</v>
          </cell>
          <cell r="F461">
            <v>0</v>
          </cell>
        </row>
        <row r="462">
          <cell r="B462">
            <v>277602</v>
          </cell>
          <cell r="C462">
            <v>20278269</v>
          </cell>
          <cell r="E462">
            <v>263601</v>
          </cell>
          <cell r="F462">
            <v>0</v>
          </cell>
        </row>
        <row r="463">
          <cell r="B463">
            <v>277603</v>
          </cell>
          <cell r="C463">
            <v>0</v>
          </cell>
          <cell r="E463">
            <v>263602</v>
          </cell>
          <cell r="F463">
            <v>0</v>
          </cell>
        </row>
        <row r="464">
          <cell r="B464">
            <v>277604</v>
          </cell>
          <cell r="C464">
            <v>8492321</v>
          </cell>
          <cell r="E464">
            <v>263603</v>
          </cell>
          <cell r="F464">
            <v>0</v>
          </cell>
        </row>
        <row r="465">
          <cell r="B465">
            <v>277605</v>
          </cell>
          <cell r="C465">
            <v>6251820</v>
          </cell>
          <cell r="E465">
            <v>263604</v>
          </cell>
          <cell r="F465">
            <v>0</v>
          </cell>
        </row>
        <row r="466">
          <cell r="B466">
            <v>277641</v>
          </cell>
          <cell r="C466">
            <v>420000</v>
          </cell>
          <cell r="E466">
            <v>263605</v>
          </cell>
          <cell r="F466">
            <v>0</v>
          </cell>
        </row>
        <row r="467">
          <cell r="B467">
            <v>277900</v>
          </cell>
          <cell r="C467">
            <v>34010890</v>
          </cell>
          <cell r="E467">
            <v>263606</v>
          </cell>
          <cell r="F467">
            <v>0</v>
          </cell>
        </row>
        <row r="468">
          <cell r="B468">
            <v>277901</v>
          </cell>
          <cell r="C468">
            <v>0</v>
          </cell>
          <cell r="E468">
            <v>263607</v>
          </cell>
          <cell r="F468">
            <v>0</v>
          </cell>
        </row>
        <row r="469">
          <cell r="B469">
            <v>277902</v>
          </cell>
          <cell r="C469">
            <v>0</v>
          </cell>
          <cell r="E469">
            <v>263608</v>
          </cell>
          <cell r="F469">
            <v>0</v>
          </cell>
        </row>
        <row r="470">
          <cell r="B470">
            <v>277910</v>
          </cell>
          <cell r="C470">
            <v>0</v>
          </cell>
          <cell r="E470">
            <v>263609</v>
          </cell>
          <cell r="F470">
            <v>0</v>
          </cell>
        </row>
        <row r="471">
          <cell r="B471">
            <v>277921</v>
          </cell>
          <cell r="C471">
            <v>34010890</v>
          </cell>
          <cell r="E471">
            <v>263610</v>
          </cell>
          <cell r="F471">
            <v>0</v>
          </cell>
        </row>
        <row r="472">
          <cell r="B472">
            <v>277922</v>
          </cell>
          <cell r="C472">
            <v>12400000</v>
          </cell>
          <cell r="E472">
            <v>263611</v>
          </cell>
          <cell r="F472">
            <v>0</v>
          </cell>
        </row>
        <row r="473">
          <cell r="B473">
            <v>277923</v>
          </cell>
          <cell r="C473">
            <v>0</v>
          </cell>
          <cell r="E473">
            <v>263631</v>
          </cell>
          <cell r="F473">
            <v>0</v>
          </cell>
        </row>
        <row r="474">
          <cell r="B474">
            <v>277924</v>
          </cell>
          <cell r="C474">
            <v>505000</v>
          </cell>
          <cell r="E474">
            <v>264000</v>
          </cell>
          <cell r="F474">
            <v>785219790</v>
          </cell>
        </row>
        <row r="475">
          <cell r="B475">
            <v>277930</v>
          </cell>
          <cell r="C475">
            <v>21105890</v>
          </cell>
          <cell r="E475">
            <v>264100</v>
          </cell>
          <cell r="F475">
            <v>205875378</v>
          </cell>
        </row>
        <row r="476">
          <cell r="B476">
            <v>277941</v>
          </cell>
          <cell r="C476">
            <v>0</v>
          </cell>
          <cell r="E476">
            <v>264101</v>
          </cell>
          <cell r="F476">
            <v>0</v>
          </cell>
        </row>
        <row r="477">
          <cell r="B477">
            <v>277942</v>
          </cell>
          <cell r="C477">
            <v>0</v>
          </cell>
          <cell r="E477">
            <v>264102</v>
          </cell>
          <cell r="F477">
            <v>205875378</v>
          </cell>
        </row>
        <row r="478">
          <cell r="B478">
            <v>277943</v>
          </cell>
          <cell r="C478">
            <v>0</v>
          </cell>
          <cell r="E478">
            <v>264103</v>
          </cell>
          <cell r="F478">
            <v>0</v>
          </cell>
        </row>
        <row r="479">
          <cell r="B479">
            <v>277944</v>
          </cell>
          <cell r="C479">
            <v>0</v>
          </cell>
          <cell r="E479">
            <v>264104</v>
          </cell>
          <cell r="F479">
            <v>0</v>
          </cell>
        </row>
        <row r="480">
          <cell r="B480">
            <v>277951</v>
          </cell>
          <cell r="C480">
            <v>0</v>
          </cell>
          <cell r="E480">
            <v>264105</v>
          </cell>
          <cell r="F480">
            <v>0</v>
          </cell>
        </row>
        <row r="481">
          <cell r="B481">
            <v>277961</v>
          </cell>
          <cell r="C481">
            <v>0</v>
          </cell>
          <cell r="E481">
            <v>264121</v>
          </cell>
          <cell r="F481">
            <v>0</v>
          </cell>
        </row>
        <row r="482">
          <cell r="B482">
            <v>277971</v>
          </cell>
          <cell r="C482">
            <v>0</v>
          </cell>
          <cell r="E482">
            <v>264200</v>
          </cell>
          <cell r="F482">
            <v>54735122</v>
          </cell>
        </row>
        <row r="483">
          <cell r="B483">
            <v>277972</v>
          </cell>
          <cell r="C483">
            <v>0</v>
          </cell>
          <cell r="E483">
            <v>264300</v>
          </cell>
          <cell r="F483">
            <v>524609290</v>
          </cell>
        </row>
        <row r="484">
          <cell r="B484">
            <v>277973</v>
          </cell>
          <cell r="C484">
            <v>0</v>
          </cell>
          <cell r="E484">
            <v>264900</v>
          </cell>
          <cell r="F484">
            <v>0</v>
          </cell>
        </row>
        <row r="485">
          <cell r="B485">
            <v>277974</v>
          </cell>
          <cell r="C485">
            <v>0</v>
          </cell>
          <cell r="E485">
            <v>265000</v>
          </cell>
          <cell r="F485">
            <v>55341302</v>
          </cell>
        </row>
        <row r="486">
          <cell r="B486">
            <v>277975</v>
          </cell>
          <cell r="C486">
            <v>0</v>
          </cell>
          <cell r="E486">
            <v>265100</v>
          </cell>
          <cell r="F486">
            <v>55341302</v>
          </cell>
        </row>
        <row r="487">
          <cell r="B487">
            <v>277976</v>
          </cell>
          <cell r="C487">
            <v>0</v>
          </cell>
          <cell r="E487">
            <v>266000</v>
          </cell>
          <cell r="F487">
            <v>980249575</v>
          </cell>
        </row>
        <row r="488">
          <cell r="B488">
            <v>277977</v>
          </cell>
          <cell r="C488">
            <v>0</v>
          </cell>
          <cell r="E488">
            <v>266100</v>
          </cell>
          <cell r="F488">
            <v>417461921</v>
          </cell>
        </row>
        <row r="489">
          <cell r="B489">
            <v>277978</v>
          </cell>
          <cell r="C489">
            <v>0</v>
          </cell>
          <cell r="E489">
            <v>266200</v>
          </cell>
          <cell r="F489">
            <v>562787654</v>
          </cell>
        </row>
        <row r="490">
          <cell r="B490">
            <v>278100</v>
          </cell>
          <cell r="C490">
            <v>0</v>
          </cell>
          <cell r="E490">
            <v>268000</v>
          </cell>
          <cell r="F490">
            <v>0</v>
          </cell>
        </row>
        <row r="491">
          <cell r="B491">
            <v>277700</v>
          </cell>
          <cell r="C491">
            <v>0</v>
          </cell>
        </row>
        <row r="492">
          <cell r="B492">
            <v>278000</v>
          </cell>
          <cell r="C492">
            <v>930420568</v>
          </cell>
        </row>
        <row r="493">
          <cell r="B493">
            <v>278001</v>
          </cell>
          <cell r="C493">
            <v>13864600</v>
          </cell>
        </row>
        <row r="494">
          <cell r="B494">
            <v>278002</v>
          </cell>
          <cell r="C494">
            <v>71175000</v>
          </cell>
        </row>
        <row r="495">
          <cell r="B495">
            <v>278003</v>
          </cell>
          <cell r="C495">
            <v>35810000</v>
          </cell>
        </row>
        <row r="496">
          <cell r="B496">
            <v>278004</v>
          </cell>
          <cell r="C496">
            <v>0</v>
          </cell>
        </row>
        <row r="497">
          <cell r="B497">
            <v>278005</v>
          </cell>
          <cell r="C497">
            <v>3090000</v>
          </cell>
        </row>
        <row r="498">
          <cell r="B498">
            <v>278006</v>
          </cell>
          <cell r="C498">
            <v>32275000</v>
          </cell>
        </row>
        <row r="499">
          <cell r="B499">
            <v>278007</v>
          </cell>
          <cell r="C499">
            <v>0</v>
          </cell>
        </row>
        <row r="500">
          <cell r="B500">
            <v>278010</v>
          </cell>
          <cell r="C500">
            <v>0</v>
          </cell>
        </row>
        <row r="501">
          <cell r="B501">
            <v>278011</v>
          </cell>
          <cell r="C501">
            <v>656172540</v>
          </cell>
        </row>
        <row r="502">
          <cell r="B502">
            <v>278012</v>
          </cell>
          <cell r="C502">
            <v>0</v>
          </cell>
        </row>
        <row r="503">
          <cell r="B503">
            <v>278013</v>
          </cell>
          <cell r="C503">
            <v>0</v>
          </cell>
        </row>
        <row r="504">
          <cell r="B504">
            <v>278014</v>
          </cell>
          <cell r="C504">
            <v>68085000</v>
          </cell>
        </row>
        <row r="505">
          <cell r="B505">
            <v>278015</v>
          </cell>
          <cell r="C505">
            <v>0</v>
          </cell>
        </row>
        <row r="506">
          <cell r="B506">
            <v>278016</v>
          </cell>
          <cell r="C506">
            <v>36015320</v>
          </cell>
        </row>
        <row r="507">
          <cell r="B507">
            <v>278017</v>
          </cell>
          <cell r="C507">
            <v>0</v>
          </cell>
        </row>
        <row r="508">
          <cell r="B508">
            <v>278018</v>
          </cell>
          <cell r="C508">
            <v>4938050</v>
          </cell>
        </row>
        <row r="509">
          <cell r="B509">
            <v>278019</v>
          </cell>
          <cell r="C509">
            <v>118753435</v>
          </cell>
        </row>
        <row r="510">
          <cell r="B510">
            <v>278020</v>
          </cell>
          <cell r="C510">
            <v>116289280</v>
          </cell>
        </row>
        <row r="511">
          <cell r="B511">
            <v>278021</v>
          </cell>
          <cell r="C511">
            <v>47699555</v>
          </cell>
        </row>
        <row r="512">
          <cell r="B512">
            <v>278022</v>
          </cell>
          <cell r="C512">
            <v>8490795</v>
          </cell>
        </row>
        <row r="513">
          <cell r="B513">
            <v>278023</v>
          </cell>
          <cell r="C513">
            <v>0</v>
          </cell>
        </row>
        <row r="514">
          <cell r="B514">
            <v>278025</v>
          </cell>
          <cell r="C514">
            <v>255901105</v>
          </cell>
        </row>
        <row r="515">
          <cell r="B515">
            <v>278026</v>
          </cell>
          <cell r="C515">
            <v>4902500</v>
          </cell>
        </row>
        <row r="516">
          <cell r="B516">
            <v>278027</v>
          </cell>
          <cell r="C516">
            <v>11382971</v>
          </cell>
        </row>
        <row r="517">
          <cell r="B517">
            <v>278028</v>
          </cell>
          <cell r="C517">
            <v>5179790</v>
          </cell>
        </row>
        <row r="518">
          <cell r="B518">
            <v>278029</v>
          </cell>
          <cell r="C518">
            <v>0</v>
          </cell>
        </row>
        <row r="519">
          <cell r="B519">
            <v>278030</v>
          </cell>
          <cell r="C519">
            <v>1983050</v>
          </cell>
        </row>
        <row r="520">
          <cell r="B520">
            <v>278031</v>
          </cell>
          <cell r="C520">
            <v>0</v>
          </cell>
        </row>
        <row r="521">
          <cell r="B521">
            <v>278035</v>
          </cell>
          <cell r="C521">
            <v>3196740</v>
          </cell>
        </row>
        <row r="522">
          <cell r="B522">
            <v>278036</v>
          </cell>
          <cell r="C522">
            <v>953600</v>
          </cell>
        </row>
        <row r="523">
          <cell r="B523">
            <v>278037</v>
          </cell>
          <cell r="C523">
            <v>0</v>
          </cell>
        </row>
        <row r="524">
          <cell r="B524">
            <v>278038</v>
          </cell>
          <cell r="C524">
            <v>0</v>
          </cell>
        </row>
        <row r="525">
          <cell r="B525">
            <v>278040</v>
          </cell>
          <cell r="C525">
            <v>953600</v>
          </cell>
        </row>
        <row r="526">
          <cell r="B526">
            <v>278041</v>
          </cell>
          <cell r="C526">
            <v>2500000</v>
          </cell>
        </row>
        <row r="527">
          <cell r="B527">
            <v>278042</v>
          </cell>
          <cell r="C527">
            <v>7007880</v>
          </cell>
        </row>
        <row r="528">
          <cell r="B528">
            <v>278043</v>
          </cell>
          <cell r="C528">
            <v>0</v>
          </cell>
        </row>
        <row r="529">
          <cell r="B529">
            <v>278044</v>
          </cell>
          <cell r="C529">
            <v>26249170</v>
          </cell>
        </row>
        <row r="530">
          <cell r="B530">
            <v>278056</v>
          </cell>
          <cell r="C530">
            <v>26249170</v>
          </cell>
        </row>
        <row r="531">
          <cell r="B531">
            <v>278057</v>
          </cell>
          <cell r="C531">
            <v>0</v>
          </cell>
        </row>
        <row r="532">
          <cell r="B532">
            <v>278045</v>
          </cell>
          <cell r="C532">
            <v>0</v>
          </cell>
        </row>
        <row r="533">
          <cell r="B533">
            <v>278046</v>
          </cell>
          <cell r="C533">
            <v>67272520</v>
          </cell>
        </row>
        <row r="534">
          <cell r="B534">
            <v>278047</v>
          </cell>
          <cell r="C534">
            <v>603700</v>
          </cell>
        </row>
        <row r="535">
          <cell r="B535">
            <v>278048</v>
          </cell>
          <cell r="C535">
            <v>12971640</v>
          </cell>
        </row>
        <row r="536">
          <cell r="B536">
            <v>278049</v>
          </cell>
          <cell r="C536">
            <v>1453040</v>
          </cell>
        </row>
        <row r="537">
          <cell r="B537">
            <v>278050</v>
          </cell>
          <cell r="C537">
            <v>7488400</v>
          </cell>
        </row>
        <row r="538">
          <cell r="B538">
            <v>278051</v>
          </cell>
          <cell r="C538">
            <v>6597817</v>
          </cell>
        </row>
        <row r="539">
          <cell r="B539">
            <v>278052</v>
          </cell>
          <cell r="C539">
            <v>1910000</v>
          </cell>
        </row>
        <row r="540">
          <cell r="B540">
            <v>278053</v>
          </cell>
          <cell r="C540">
            <v>32735400</v>
          </cell>
        </row>
        <row r="541">
          <cell r="B541">
            <v>278054</v>
          </cell>
          <cell r="C541">
            <v>0</v>
          </cell>
        </row>
        <row r="542">
          <cell r="B542">
            <v>278055</v>
          </cell>
          <cell r="C542">
            <v>0</v>
          </cell>
        </row>
        <row r="543">
          <cell r="B543">
            <v>278058</v>
          </cell>
          <cell r="C543">
            <v>0</v>
          </cell>
        </row>
        <row r="544">
          <cell r="B544">
            <v>278071</v>
          </cell>
          <cell r="C544">
            <v>0</v>
          </cell>
        </row>
        <row r="545">
          <cell r="B545">
            <v>279000</v>
          </cell>
          <cell r="C545">
            <v>144370095</v>
          </cell>
        </row>
        <row r="546">
          <cell r="B546">
            <v>279100</v>
          </cell>
          <cell r="C546">
            <v>39040314</v>
          </cell>
        </row>
        <row r="547">
          <cell r="B547">
            <v>279101</v>
          </cell>
          <cell r="C547">
            <v>39040314</v>
          </cell>
        </row>
        <row r="548">
          <cell r="B548">
            <v>279102</v>
          </cell>
          <cell r="C548">
            <v>35191776</v>
          </cell>
        </row>
        <row r="549">
          <cell r="B549">
            <v>279103</v>
          </cell>
          <cell r="C549">
            <v>3848538</v>
          </cell>
        </row>
        <row r="550">
          <cell r="B550">
            <v>279104</v>
          </cell>
          <cell r="C550">
            <v>0</v>
          </cell>
        </row>
        <row r="551">
          <cell r="B551">
            <v>279105</v>
          </cell>
          <cell r="C551">
            <v>0</v>
          </cell>
        </row>
        <row r="552">
          <cell r="B552">
            <v>279106</v>
          </cell>
          <cell r="C552">
            <v>0</v>
          </cell>
        </row>
        <row r="553">
          <cell r="B553">
            <v>279107</v>
          </cell>
          <cell r="C553">
            <v>0</v>
          </cell>
        </row>
        <row r="554">
          <cell r="B554">
            <v>279108</v>
          </cell>
          <cell r="C554">
            <v>0</v>
          </cell>
        </row>
        <row r="555">
          <cell r="B555">
            <v>279109</v>
          </cell>
          <cell r="C555">
            <v>0</v>
          </cell>
        </row>
        <row r="556">
          <cell r="B556">
            <v>279121</v>
          </cell>
          <cell r="C556">
            <v>0</v>
          </cell>
        </row>
        <row r="557">
          <cell r="B557">
            <v>279131</v>
          </cell>
          <cell r="C557">
            <v>0</v>
          </cell>
        </row>
        <row r="558">
          <cell r="B558">
            <v>279141</v>
          </cell>
          <cell r="C558">
            <v>0</v>
          </cell>
        </row>
        <row r="559">
          <cell r="B559">
            <v>279151</v>
          </cell>
          <cell r="C559">
            <v>0</v>
          </cell>
        </row>
        <row r="560">
          <cell r="B560">
            <v>279200</v>
          </cell>
          <cell r="C560">
            <v>0</v>
          </cell>
        </row>
        <row r="561">
          <cell r="B561">
            <v>279201</v>
          </cell>
          <cell r="C561">
            <v>0</v>
          </cell>
        </row>
        <row r="562">
          <cell r="B562">
            <v>279202</v>
          </cell>
          <cell r="C562">
            <v>0</v>
          </cell>
        </row>
        <row r="563">
          <cell r="B563">
            <v>279211</v>
          </cell>
          <cell r="C563">
            <v>0</v>
          </cell>
        </row>
        <row r="564">
          <cell r="B564">
            <v>279300</v>
          </cell>
          <cell r="C564">
            <v>0</v>
          </cell>
        </row>
        <row r="565">
          <cell r="B565">
            <v>279301</v>
          </cell>
          <cell r="C565">
            <v>0</v>
          </cell>
        </row>
        <row r="566">
          <cell r="B566">
            <v>279302</v>
          </cell>
          <cell r="C566">
            <v>0</v>
          </cell>
        </row>
        <row r="567">
          <cell r="B567">
            <v>279311</v>
          </cell>
          <cell r="C567">
            <v>0</v>
          </cell>
        </row>
        <row r="568">
          <cell r="B568">
            <v>279400</v>
          </cell>
          <cell r="C568">
            <v>0</v>
          </cell>
        </row>
        <row r="569">
          <cell r="B569">
            <v>279500</v>
          </cell>
          <cell r="C569">
            <v>0</v>
          </cell>
        </row>
        <row r="570">
          <cell r="B570">
            <v>279600</v>
          </cell>
          <cell r="C570">
            <v>0</v>
          </cell>
        </row>
        <row r="571">
          <cell r="B571">
            <v>279700</v>
          </cell>
          <cell r="C571">
            <v>0</v>
          </cell>
        </row>
        <row r="572">
          <cell r="B572">
            <v>279800</v>
          </cell>
          <cell r="C572">
            <v>0</v>
          </cell>
        </row>
        <row r="573">
          <cell r="B573">
            <v>279801</v>
          </cell>
          <cell r="C573">
            <v>0</v>
          </cell>
        </row>
        <row r="574">
          <cell r="B574">
            <v>279802</v>
          </cell>
          <cell r="C574">
            <v>0</v>
          </cell>
        </row>
        <row r="575">
          <cell r="B575">
            <v>279811</v>
          </cell>
          <cell r="C575">
            <v>0</v>
          </cell>
        </row>
        <row r="576">
          <cell r="B576">
            <v>279900</v>
          </cell>
          <cell r="C576">
            <v>0</v>
          </cell>
        </row>
        <row r="577">
          <cell r="B577">
            <v>280000</v>
          </cell>
          <cell r="C577">
            <v>0</v>
          </cell>
        </row>
        <row r="578">
          <cell r="B578">
            <v>280100</v>
          </cell>
          <cell r="C578">
            <v>0</v>
          </cell>
        </row>
        <row r="579">
          <cell r="B579">
            <v>280101</v>
          </cell>
          <cell r="C579">
            <v>0</v>
          </cell>
        </row>
        <row r="580">
          <cell r="B580">
            <v>280102</v>
          </cell>
          <cell r="C580">
            <v>0</v>
          </cell>
        </row>
        <row r="581">
          <cell r="B581">
            <v>280200</v>
          </cell>
          <cell r="C581">
            <v>0</v>
          </cell>
        </row>
        <row r="582">
          <cell r="B582">
            <v>280300</v>
          </cell>
          <cell r="C582">
            <v>0</v>
          </cell>
        </row>
        <row r="583">
          <cell r="B583">
            <v>280400</v>
          </cell>
          <cell r="C583">
            <v>0</v>
          </cell>
        </row>
        <row r="584">
          <cell r="B584">
            <v>280500</v>
          </cell>
          <cell r="C584">
            <v>0</v>
          </cell>
        </row>
        <row r="585">
          <cell r="B585">
            <v>280600</v>
          </cell>
          <cell r="C585">
            <v>34047871</v>
          </cell>
        </row>
        <row r="586">
          <cell r="B586">
            <v>280700</v>
          </cell>
          <cell r="C586">
            <v>0</v>
          </cell>
        </row>
        <row r="587">
          <cell r="B587">
            <v>280800</v>
          </cell>
          <cell r="C587">
            <v>0</v>
          </cell>
        </row>
        <row r="588">
          <cell r="B588">
            <v>280900</v>
          </cell>
          <cell r="C588">
            <v>4520500</v>
          </cell>
        </row>
        <row r="589">
          <cell r="B589">
            <v>280901</v>
          </cell>
          <cell r="C589">
            <v>4433400</v>
          </cell>
        </row>
        <row r="590">
          <cell r="B590">
            <v>280902</v>
          </cell>
          <cell r="C590">
            <v>0</v>
          </cell>
        </row>
        <row r="591">
          <cell r="B591">
            <v>280903</v>
          </cell>
          <cell r="C591">
            <v>0</v>
          </cell>
        </row>
        <row r="592">
          <cell r="B592">
            <v>280904</v>
          </cell>
          <cell r="C592">
            <v>0</v>
          </cell>
        </row>
        <row r="593">
          <cell r="B593">
            <v>280905</v>
          </cell>
          <cell r="C593">
            <v>0</v>
          </cell>
        </row>
        <row r="594">
          <cell r="B594">
            <v>280906</v>
          </cell>
          <cell r="C594">
            <v>0</v>
          </cell>
        </row>
        <row r="595">
          <cell r="B595">
            <v>280907</v>
          </cell>
          <cell r="C595">
            <v>87100</v>
          </cell>
        </row>
        <row r="596">
          <cell r="B596">
            <v>280908</v>
          </cell>
          <cell r="C596">
            <v>0</v>
          </cell>
        </row>
        <row r="597">
          <cell r="B597">
            <v>280921</v>
          </cell>
          <cell r="C597">
            <v>0</v>
          </cell>
        </row>
        <row r="598">
          <cell r="B598">
            <v>281100</v>
          </cell>
          <cell r="C598">
            <v>0</v>
          </cell>
        </row>
        <row r="599">
          <cell r="B599">
            <v>281200</v>
          </cell>
          <cell r="C599">
            <v>0</v>
          </cell>
        </row>
        <row r="600">
          <cell r="B600">
            <v>281300</v>
          </cell>
          <cell r="C600">
            <v>9000000</v>
          </cell>
        </row>
        <row r="601">
          <cell r="B601">
            <v>281400</v>
          </cell>
          <cell r="C601">
            <v>0</v>
          </cell>
        </row>
        <row r="602">
          <cell r="B602">
            <v>281401</v>
          </cell>
          <cell r="C602">
            <v>0</v>
          </cell>
        </row>
        <row r="603">
          <cell r="B603">
            <v>281402</v>
          </cell>
          <cell r="C603">
            <v>0</v>
          </cell>
        </row>
        <row r="604">
          <cell r="B604">
            <v>281500</v>
          </cell>
          <cell r="C604">
            <v>0</v>
          </cell>
        </row>
        <row r="605">
          <cell r="B605">
            <v>281501</v>
          </cell>
          <cell r="C605">
            <v>0</v>
          </cell>
        </row>
        <row r="606">
          <cell r="B606">
            <v>281502</v>
          </cell>
          <cell r="C606">
            <v>0</v>
          </cell>
        </row>
        <row r="607">
          <cell r="B607">
            <v>281511</v>
          </cell>
          <cell r="C607">
            <v>0</v>
          </cell>
        </row>
        <row r="608">
          <cell r="B608">
            <v>281600</v>
          </cell>
          <cell r="C608">
            <v>56145460</v>
          </cell>
        </row>
        <row r="609">
          <cell r="B609">
            <v>281601</v>
          </cell>
          <cell r="C609">
            <v>0</v>
          </cell>
        </row>
        <row r="610">
          <cell r="B610">
            <v>281602</v>
          </cell>
          <cell r="C610">
            <v>0</v>
          </cell>
        </row>
        <row r="611">
          <cell r="B611">
            <v>281603</v>
          </cell>
          <cell r="C611">
            <v>0</v>
          </cell>
        </row>
        <row r="612">
          <cell r="B612">
            <v>281604</v>
          </cell>
          <cell r="C612">
            <v>0</v>
          </cell>
        </row>
        <row r="613">
          <cell r="B613">
            <v>281605</v>
          </cell>
          <cell r="C613">
            <v>0</v>
          </cell>
        </row>
        <row r="614">
          <cell r="B614">
            <v>281611</v>
          </cell>
          <cell r="C614">
            <v>0</v>
          </cell>
        </row>
        <row r="615">
          <cell r="B615">
            <v>281612</v>
          </cell>
          <cell r="C615">
            <v>0</v>
          </cell>
        </row>
        <row r="616">
          <cell r="B616">
            <v>281613</v>
          </cell>
          <cell r="C616">
            <v>0</v>
          </cell>
        </row>
        <row r="617">
          <cell r="B617">
            <v>281615</v>
          </cell>
          <cell r="C617">
            <v>0</v>
          </cell>
        </row>
        <row r="618">
          <cell r="B618">
            <v>281621</v>
          </cell>
          <cell r="C618">
            <v>56145460</v>
          </cell>
        </row>
        <row r="619">
          <cell r="B619">
            <v>281651</v>
          </cell>
          <cell r="C619">
            <v>0</v>
          </cell>
        </row>
        <row r="620">
          <cell r="B620">
            <v>281700</v>
          </cell>
          <cell r="C620">
            <v>0</v>
          </cell>
        </row>
        <row r="621">
          <cell r="B621">
            <v>281701</v>
          </cell>
          <cell r="C621">
            <v>0</v>
          </cell>
        </row>
        <row r="622">
          <cell r="B622">
            <v>281702</v>
          </cell>
          <cell r="C622">
            <v>0</v>
          </cell>
        </row>
        <row r="623">
          <cell r="B623">
            <v>281711</v>
          </cell>
          <cell r="C623">
            <v>0</v>
          </cell>
        </row>
        <row r="624">
          <cell r="B624">
            <v>281800</v>
          </cell>
          <cell r="C624">
            <v>0</v>
          </cell>
        </row>
        <row r="625">
          <cell r="B625">
            <v>281900</v>
          </cell>
          <cell r="C625">
            <v>1615950</v>
          </cell>
        </row>
        <row r="626">
          <cell r="B626">
            <v>281901</v>
          </cell>
          <cell r="C626">
            <v>0</v>
          </cell>
        </row>
        <row r="627">
          <cell r="B627">
            <v>281902</v>
          </cell>
          <cell r="C627">
            <v>0</v>
          </cell>
        </row>
        <row r="628">
          <cell r="B628">
            <v>281903</v>
          </cell>
          <cell r="C628">
            <v>0</v>
          </cell>
        </row>
        <row r="629">
          <cell r="B629">
            <v>281904</v>
          </cell>
          <cell r="C629">
            <v>0</v>
          </cell>
        </row>
        <row r="630">
          <cell r="B630">
            <v>281905</v>
          </cell>
          <cell r="C630">
            <v>0</v>
          </cell>
        </row>
        <row r="631">
          <cell r="B631">
            <v>281906</v>
          </cell>
          <cell r="C631">
            <v>180000</v>
          </cell>
        </row>
        <row r="632">
          <cell r="B632">
            <v>281907</v>
          </cell>
          <cell r="C632">
            <v>0</v>
          </cell>
        </row>
        <row r="633">
          <cell r="B633">
            <v>281908</v>
          </cell>
          <cell r="C633">
            <v>0</v>
          </cell>
        </row>
        <row r="634">
          <cell r="B634">
            <v>281909</v>
          </cell>
          <cell r="C634">
            <v>0</v>
          </cell>
        </row>
        <row r="635">
          <cell r="B635">
            <v>281910</v>
          </cell>
          <cell r="C635">
            <v>0</v>
          </cell>
        </row>
        <row r="636">
          <cell r="B636">
            <v>281911</v>
          </cell>
          <cell r="C636">
            <v>0</v>
          </cell>
        </row>
        <row r="637">
          <cell r="B637">
            <v>281921</v>
          </cell>
          <cell r="C637">
            <v>0</v>
          </cell>
        </row>
        <row r="638">
          <cell r="B638">
            <v>281922</v>
          </cell>
          <cell r="C638">
            <v>0</v>
          </cell>
        </row>
        <row r="639">
          <cell r="B639">
            <v>281923</v>
          </cell>
          <cell r="C639">
            <v>0</v>
          </cell>
        </row>
        <row r="640">
          <cell r="B640">
            <v>281924</v>
          </cell>
          <cell r="C640">
            <v>0</v>
          </cell>
        </row>
        <row r="641">
          <cell r="B641">
            <v>281925</v>
          </cell>
          <cell r="C641">
            <v>0</v>
          </cell>
        </row>
        <row r="642">
          <cell r="B642">
            <v>281931</v>
          </cell>
          <cell r="C642">
            <v>1435950</v>
          </cell>
        </row>
        <row r="643">
          <cell r="B643">
            <v>281961</v>
          </cell>
          <cell r="C643">
            <v>0</v>
          </cell>
        </row>
        <row r="644">
          <cell r="B644">
            <v>281962</v>
          </cell>
          <cell r="C644">
            <v>0</v>
          </cell>
        </row>
        <row r="645">
          <cell r="B645">
            <v>282200</v>
          </cell>
          <cell r="C645">
            <v>0</v>
          </cell>
        </row>
        <row r="646">
          <cell r="B646">
            <v>282300</v>
          </cell>
          <cell r="C646">
            <v>0</v>
          </cell>
        </row>
        <row r="647">
          <cell r="B647">
            <v>282400</v>
          </cell>
          <cell r="C647">
            <v>0</v>
          </cell>
        </row>
        <row r="648">
          <cell r="B648">
            <v>282000</v>
          </cell>
          <cell r="C648">
            <v>0</v>
          </cell>
        </row>
        <row r="649">
          <cell r="B649">
            <v>282100</v>
          </cell>
          <cell r="C649">
            <v>0</v>
          </cell>
        </row>
        <row r="650">
          <cell r="B650">
            <v>282900</v>
          </cell>
          <cell r="C650">
            <v>0</v>
          </cell>
        </row>
        <row r="651">
          <cell r="B651">
            <v>282901</v>
          </cell>
          <cell r="C651">
            <v>0</v>
          </cell>
        </row>
        <row r="652">
          <cell r="B652">
            <v>282961</v>
          </cell>
          <cell r="C652">
            <v>0</v>
          </cell>
        </row>
        <row r="653">
          <cell r="B653">
            <v>282962</v>
          </cell>
          <cell r="C653">
            <v>0</v>
          </cell>
        </row>
        <row r="654">
          <cell r="B654">
            <v>282963</v>
          </cell>
          <cell r="C654">
            <v>0</v>
          </cell>
        </row>
        <row r="655">
          <cell r="B655">
            <v>283000</v>
          </cell>
          <cell r="C655">
            <v>0</v>
          </cell>
        </row>
        <row r="656">
          <cell r="B656">
            <v>283100</v>
          </cell>
          <cell r="C656">
            <v>0</v>
          </cell>
        </row>
        <row r="657">
          <cell r="B657">
            <v>283200</v>
          </cell>
          <cell r="C657">
            <v>0</v>
          </cell>
        </row>
        <row r="658">
          <cell r="B658">
            <v>283201</v>
          </cell>
          <cell r="C658">
            <v>0</v>
          </cell>
        </row>
        <row r="659">
          <cell r="B659">
            <v>283202</v>
          </cell>
          <cell r="C659">
            <v>0</v>
          </cell>
        </row>
        <row r="660">
          <cell r="B660">
            <v>283203</v>
          </cell>
          <cell r="C660">
            <v>0</v>
          </cell>
        </row>
        <row r="661">
          <cell r="B661">
            <v>283212</v>
          </cell>
          <cell r="C661">
            <v>0</v>
          </cell>
        </row>
        <row r="662">
          <cell r="B662">
            <v>283213</v>
          </cell>
          <cell r="C662">
            <v>0</v>
          </cell>
        </row>
        <row r="663">
          <cell r="B663">
            <v>283214</v>
          </cell>
          <cell r="C663">
            <v>0</v>
          </cell>
        </row>
        <row r="664">
          <cell r="B664">
            <v>283215</v>
          </cell>
          <cell r="C664">
            <v>0</v>
          </cell>
        </row>
        <row r="665">
          <cell r="B665">
            <v>283211</v>
          </cell>
          <cell r="C665">
            <v>0</v>
          </cell>
        </row>
        <row r="666">
          <cell r="B666">
            <v>283600</v>
          </cell>
          <cell r="C666">
            <v>0</v>
          </cell>
        </row>
        <row r="667">
          <cell r="B667">
            <v>283601</v>
          </cell>
          <cell r="C667">
            <v>0</v>
          </cell>
        </row>
        <row r="668">
          <cell r="B668">
            <v>283602</v>
          </cell>
          <cell r="C668">
            <v>0</v>
          </cell>
        </row>
        <row r="669">
          <cell r="B669">
            <v>283603</v>
          </cell>
          <cell r="C669">
            <v>0</v>
          </cell>
        </row>
        <row r="670">
          <cell r="B670">
            <v>283604</v>
          </cell>
          <cell r="C670">
            <v>0</v>
          </cell>
        </row>
        <row r="671">
          <cell r="B671">
            <v>283605</v>
          </cell>
          <cell r="C671">
            <v>0</v>
          </cell>
        </row>
        <row r="672">
          <cell r="B672">
            <v>283606</v>
          </cell>
          <cell r="C672">
            <v>0</v>
          </cell>
        </row>
        <row r="673">
          <cell r="B673">
            <v>283607</v>
          </cell>
          <cell r="C673">
            <v>0</v>
          </cell>
        </row>
        <row r="674">
          <cell r="B674">
            <v>283608</v>
          </cell>
          <cell r="C674">
            <v>0</v>
          </cell>
        </row>
        <row r="675">
          <cell r="B675">
            <v>283609</v>
          </cell>
          <cell r="C675">
            <v>0</v>
          </cell>
        </row>
        <row r="676">
          <cell r="B676">
            <v>283610</v>
          </cell>
          <cell r="C676">
            <v>0</v>
          </cell>
        </row>
        <row r="677">
          <cell r="B677">
            <v>283611</v>
          </cell>
          <cell r="C677">
            <v>0</v>
          </cell>
        </row>
        <row r="678">
          <cell r="B678">
            <v>283612</v>
          </cell>
          <cell r="C678">
            <v>0</v>
          </cell>
        </row>
        <row r="679">
          <cell r="B679">
            <v>283631</v>
          </cell>
          <cell r="C679">
            <v>0</v>
          </cell>
        </row>
        <row r="680">
          <cell r="B680">
            <v>284000</v>
          </cell>
          <cell r="C680">
            <v>685276661</v>
          </cell>
        </row>
        <row r="681">
          <cell r="B681">
            <v>284100</v>
          </cell>
          <cell r="C681">
            <v>205875378</v>
          </cell>
        </row>
        <row r="682">
          <cell r="B682">
            <v>284101</v>
          </cell>
          <cell r="C682">
            <v>0</v>
          </cell>
        </row>
        <row r="683">
          <cell r="B683">
            <v>284102</v>
          </cell>
          <cell r="C683">
            <v>205875378</v>
          </cell>
        </row>
        <row r="684">
          <cell r="B684">
            <v>284103</v>
          </cell>
          <cell r="C684">
            <v>0</v>
          </cell>
        </row>
        <row r="685">
          <cell r="B685">
            <v>284104</v>
          </cell>
          <cell r="C685">
            <v>0</v>
          </cell>
        </row>
        <row r="686">
          <cell r="B686">
            <v>284105</v>
          </cell>
          <cell r="C686">
            <v>0</v>
          </cell>
        </row>
        <row r="687">
          <cell r="B687">
            <v>284121</v>
          </cell>
          <cell r="C687">
            <v>0</v>
          </cell>
        </row>
        <row r="688">
          <cell r="B688">
            <v>284200</v>
          </cell>
          <cell r="C688">
            <v>54735122</v>
          </cell>
        </row>
        <row r="689">
          <cell r="B689">
            <v>284300</v>
          </cell>
          <cell r="C689">
            <v>424666161</v>
          </cell>
        </row>
        <row r="690">
          <cell r="B690">
            <v>284900</v>
          </cell>
          <cell r="C690">
            <v>0</v>
          </cell>
        </row>
        <row r="691">
          <cell r="B691">
            <v>285000</v>
          </cell>
          <cell r="C691">
            <v>194337640</v>
          </cell>
        </row>
        <row r="692">
          <cell r="B692">
            <v>285100</v>
          </cell>
          <cell r="C692">
            <v>194337640</v>
          </cell>
        </row>
        <row r="693">
          <cell r="B693">
            <v>286000</v>
          </cell>
          <cell r="C693">
            <v>186365206</v>
          </cell>
        </row>
        <row r="694">
          <cell r="B694">
            <v>286100</v>
          </cell>
          <cell r="C694">
            <v>186365206</v>
          </cell>
        </row>
        <row r="695">
          <cell r="B695">
            <v>286101</v>
          </cell>
          <cell r="C695">
            <v>0</v>
          </cell>
        </row>
        <row r="696">
          <cell r="B696">
            <v>286102</v>
          </cell>
          <cell r="C696">
            <v>0</v>
          </cell>
        </row>
        <row r="697">
          <cell r="B697">
            <v>286120</v>
          </cell>
          <cell r="C697">
            <v>186365206</v>
          </cell>
        </row>
        <row r="698">
          <cell r="B698">
            <v>287000</v>
          </cell>
          <cell r="C698">
            <v>408099</v>
          </cell>
        </row>
        <row r="699">
          <cell r="B699">
            <v>287001</v>
          </cell>
          <cell r="C699">
            <v>0</v>
          </cell>
        </row>
        <row r="700">
          <cell r="B700">
            <v>287002</v>
          </cell>
          <cell r="C700">
            <v>0</v>
          </cell>
        </row>
        <row r="701">
          <cell r="B701">
            <v>287003</v>
          </cell>
          <cell r="C701">
            <v>0</v>
          </cell>
        </row>
        <row r="702">
          <cell r="B702">
            <v>287004</v>
          </cell>
          <cell r="C702">
            <v>0</v>
          </cell>
        </row>
        <row r="703">
          <cell r="B703">
            <v>287005</v>
          </cell>
          <cell r="C703">
            <v>408099</v>
          </cell>
        </row>
        <row r="704">
          <cell r="B704">
            <v>288000</v>
          </cell>
          <cell r="C704">
            <v>0</v>
          </cell>
        </row>
        <row r="705">
          <cell r="B705">
            <v>229700</v>
          </cell>
          <cell r="C705">
            <v>41979169909</v>
          </cell>
          <cell r="E705">
            <v>249700</v>
          </cell>
          <cell r="F705">
            <v>42819748307</v>
          </cell>
        </row>
        <row r="706">
          <cell r="C706">
            <v>840578398</v>
          </cell>
        </row>
      </sheetData>
      <sheetData sheetId="17">
        <row r="1">
          <cell r="B1" t="str">
            <v>전기 손익내역표(신용)</v>
          </cell>
        </row>
        <row r="4">
          <cell r="B4" t="str">
            <v>코 드</v>
          </cell>
          <cell r="C4" t="str">
            <v>잔           액</v>
          </cell>
          <cell r="E4" t="str">
            <v>코 드</v>
          </cell>
          <cell r="F4" t="str">
            <v>잔           액</v>
          </cell>
        </row>
        <row r="5">
          <cell r="B5">
            <v>170000</v>
          </cell>
          <cell r="C5">
            <v>3180657732</v>
          </cell>
          <cell r="E5">
            <v>150000</v>
          </cell>
          <cell r="F5">
            <v>4548915191</v>
          </cell>
        </row>
        <row r="6">
          <cell r="B6">
            <v>171000</v>
          </cell>
          <cell r="C6">
            <v>1512736929</v>
          </cell>
          <cell r="E6">
            <v>151000</v>
          </cell>
          <cell r="F6">
            <v>3715173103</v>
          </cell>
        </row>
        <row r="7">
          <cell r="B7">
            <v>171100</v>
          </cell>
          <cell r="C7">
            <v>1411932203</v>
          </cell>
          <cell r="E7">
            <v>151100</v>
          </cell>
          <cell r="F7">
            <v>897935502</v>
          </cell>
        </row>
        <row r="8">
          <cell r="B8">
            <v>171101</v>
          </cell>
          <cell r="C8">
            <v>5698354</v>
          </cell>
          <cell r="E8">
            <v>151101</v>
          </cell>
          <cell r="F8">
            <v>193520743</v>
          </cell>
        </row>
        <row r="9">
          <cell r="B9">
            <v>171102</v>
          </cell>
          <cell r="C9">
            <v>0</v>
          </cell>
          <cell r="E9">
            <v>151152</v>
          </cell>
          <cell r="F9">
            <v>193520743</v>
          </cell>
        </row>
        <row r="10">
          <cell r="B10">
            <v>171103</v>
          </cell>
          <cell r="C10">
            <v>44966635</v>
          </cell>
          <cell r="E10">
            <v>151159</v>
          </cell>
          <cell r="F10">
            <v>0</v>
          </cell>
        </row>
        <row r="11">
          <cell r="B11">
            <v>171104</v>
          </cell>
          <cell r="C11">
            <v>31142583</v>
          </cell>
          <cell r="E11">
            <v>151102</v>
          </cell>
          <cell r="F11">
            <v>701221632</v>
          </cell>
        </row>
        <row r="12">
          <cell r="B12">
            <v>171105</v>
          </cell>
          <cell r="C12">
            <v>3654291</v>
          </cell>
          <cell r="E12">
            <v>151103</v>
          </cell>
          <cell r="F12">
            <v>0</v>
          </cell>
        </row>
        <row r="13">
          <cell r="B13">
            <v>171106</v>
          </cell>
          <cell r="C13">
            <v>27488292</v>
          </cell>
          <cell r="E13">
            <v>151104</v>
          </cell>
          <cell r="F13">
            <v>0</v>
          </cell>
        </row>
        <row r="14">
          <cell r="B14">
            <v>171110</v>
          </cell>
          <cell r="C14">
            <v>19584039</v>
          </cell>
          <cell r="E14">
            <v>151105</v>
          </cell>
          <cell r="F14">
            <v>0</v>
          </cell>
        </row>
        <row r="15">
          <cell r="B15">
            <v>171111</v>
          </cell>
          <cell r="C15">
            <v>632386</v>
          </cell>
          <cell r="E15">
            <v>151106</v>
          </cell>
          <cell r="F15">
            <v>0</v>
          </cell>
        </row>
        <row r="16">
          <cell r="B16">
            <v>171112</v>
          </cell>
          <cell r="C16">
            <v>18951653</v>
          </cell>
          <cell r="E16">
            <v>151107</v>
          </cell>
          <cell r="F16">
            <v>0</v>
          </cell>
        </row>
        <row r="17">
          <cell r="B17">
            <v>171115</v>
          </cell>
          <cell r="C17">
            <v>1187418533</v>
          </cell>
          <cell r="E17">
            <v>151108</v>
          </cell>
          <cell r="F17">
            <v>0</v>
          </cell>
        </row>
        <row r="18">
          <cell r="B18">
            <v>171116</v>
          </cell>
          <cell r="C18">
            <v>84744121</v>
          </cell>
          <cell r="E18">
            <v>151109</v>
          </cell>
          <cell r="F18">
            <v>0</v>
          </cell>
        </row>
        <row r="19">
          <cell r="B19">
            <v>171117</v>
          </cell>
          <cell r="C19">
            <v>910845</v>
          </cell>
          <cell r="E19">
            <v>151110</v>
          </cell>
          <cell r="F19">
            <v>0</v>
          </cell>
        </row>
        <row r="20">
          <cell r="B20">
            <v>171118</v>
          </cell>
          <cell r="C20">
            <v>28424335</v>
          </cell>
          <cell r="E20">
            <v>151111</v>
          </cell>
          <cell r="F20">
            <v>0</v>
          </cell>
        </row>
        <row r="21">
          <cell r="B21">
            <v>171119</v>
          </cell>
          <cell r="C21">
            <v>8859720</v>
          </cell>
          <cell r="E21">
            <v>151112</v>
          </cell>
          <cell r="F21">
            <v>0</v>
          </cell>
        </row>
        <row r="22">
          <cell r="B22">
            <v>171120</v>
          </cell>
          <cell r="C22">
            <v>183038</v>
          </cell>
          <cell r="E22">
            <v>151113</v>
          </cell>
          <cell r="F22">
            <v>0</v>
          </cell>
        </row>
        <row r="23">
          <cell r="B23">
            <v>171121</v>
          </cell>
          <cell r="C23">
            <v>0</v>
          </cell>
          <cell r="E23">
            <v>151114</v>
          </cell>
          <cell r="F23">
            <v>701221632</v>
          </cell>
        </row>
        <row r="24">
          <cell r="B24">
            <v>171131</v>
          </cell>
          <cell r="C24">
            <v>0</v>
          </cell>
          <cell r="E24">
            <v>151115</v>
          </cell>
          <cell r="F24">
            <v>0</v>
          </cell>
        </row>
        <row r="25">
          <cell r="B25">
            <v>171200</v>
          </cell>
          <cell r="C25">
            <v>94530448</v>
          </cell>
          <cell r="E25">
            <v>151116</v>
          </cell>
          <cell r="F25">
            <v>0</v>
          </cell>
        </row>
        <row r="26">
          <cell r="B26">
            <v>171201</v>
          </cell>
          <cell r="C26">
            <v>1754734</v>
          </cell>
          <cell r="E26">
            <v>151117</v>
          </cell>
          <cell r="F26">
            <v>0</v>
          </cell>
        </row>
        <row r="27">
          <cell r="B27">
            <v>171202</v>
          </cell>
          <cell r="C27">
            <v>1754734</v>
          </cell>
          <cell r="E27">
            <v>151118</v>
          </cell>
          <cell r="F27">
            <v>0</v>
          </cell>
        </row>
        <row r="28">
          <cell r="B28">
            <v>171203</v>
          </cell>
          <cell r="C28">
            <v>0</v>
          </cell>
          <cell r="E28">
            <v>151119</v>
          </cell>
          <cell r="F28">
            <v>0</v>
          </cell>
        </row>
        <row r="29">
          <cell r="B29">
            <v>171204</v>
          </cell>
          <cell r="C29">
            <v>0</v>
          </cell>
          <cell r="E29">
            <v>151148</v>
          </cell>
          <cell r="F29">
            <v>0</v>
          </cell>
        </row>
        <row r="30">
          <cell r="B30">
            <v>171205</v>
          </cell>
          <cell r="C30">
            <v>0</v>
          </cell>
          <cell r="E30">
            <v>151149</v>
          </cell>
          <cell r="F30">
            <v>0</v>
          </cell>
        </row>
        <row r="31">
          <cell r="B31">
            <v>171206</v>
          </cell>
          <cell r="C31">
            <v>0</v>
          </cell>
          <cell r="E31">
            <v>151121</v>
          </cell>
          <cell r="F31">
            <v>0</v>
          </cell>
        </row>
        <row r="32">
          <cell r="B32">
            <v>171207</v>
          </cell>
          <cell r="C32">
            <v>0</v>
          </cell>
          <cell r="E32">
            <v>151122</v>
          </cell>
          <cell r="F32">
            <v>0</v>
          </cell>
        </row>
        <row r="33">
          <cell r="B33">
            <v>171210</v>
          </cell>
          <cell r="C33">
            <v>92775714</v>
          </cell>
          <cell r="E33">
            <v>151123</v>
          </cell>
          <cell r="F33">
            <v>0</v>
          </cell>
        </row>
        <row r="34">
          <cell r="B34">
            <v>171211</v>
          </cell>
          <cell r="C34">
            <v>0</v>
          </cell>
          <cell r="E34">
            <v>151124</v>
          </cell>
          <cell r="F34">
            <v>0</v>
          </cell>
        </row>
        <row r="35">
          <cell r="B35">
            <v>171212</v>
          </cell>
          <cell r="C35">
            <v>28516335</v>
          </cell>
          <cell r="E35">
            <v>151125</v>
          </cell>
          <cell r="F35">
            <v>0</v>
          </cell>
        </row>
        <row r="36">
          <cell r="B36">
            <v>171213</v>
          </cell>
          <cell r="C36">
            <v>0</v>
          </cell>
          <cell r="E36">
            <v>151130</v>
          </cell>
          <cell r="F36">
            <v>0</v>
          </cell>
        </row>
        <row r="37">
          <cell r="B37">
            <v>171214</v>
          </cell>
          <cell r="C37">
            <v>0</v>
          </cell>
          <cell r="E37">
            <v>151131</v>
          </cell>
          <cell r="F37">
            <v>3193127</v>
          </cell>
        </row>
        <row r="38">
          <cell r="B38">
            <v>171215</v>
          </cell>
          <cell r="C38">
            <v>0</v>
          </cell>
          <cell r="E38">
            <v>151141</v>
          </cell>
          <cell r="F38">
            <v>0</v>
          </cell>
        </row>
        <row r="39">
          <cell r="B39">
            <v>171216</v>
          </cell>
          <cell r="C39">
            <v>0</v>
          </cell>
          <cell r="E39">
            <v>151142</v>
          </cell>
          <cell r="F39">
            <v>0</v>
          </cell>
        </row>
        <row r="40">
          <cell r="B40">
            <v>171217</v>
          </cell>
          <cell r="C40">
            <v>0</v>
          </cell>
          <cell r="E40">
            <v>151143</v>
          </cell>
          <cell r="F40">
            <v>0</v>
          </cell>
        </row>
        <row r="41">
          <cell r="B41">
            <v>171218</v>
          </cell>
          <cell r="C41">
            <v>42629163</v>
          </cell>
          <cell r="E41">
            <v>151147</v>
          </cell>
          <cell r="F41">
            <v>0</v>
          </cell>
        </row>
        <row r="42">
          <cell r="B42">
            <v>171219</v>
          </cell>
          <cell r="C42">
            <v>0</v>
          </cell>
          <cell r="E42">
            <v>151151</v>
          </cell>
          <cell r="F42">
            <v>0</v>
          </cell>
        </row>
        <row r="43">
          <cell r="B43">
            <v>171220</v>
          </cell>
          <cell r="C43">
            <v>0</v>
          </cell>
          <cell r="E43">
            <v>151161</v>
          </cell>
          <cell r="F43">
            <v>0</v>
          </cell>
        </row>
        <row r="44">
          <cell r="B44">
            <v>171221</v>
          </cell>
          <cell r="C44">
            <v>0</v>
          </cell>
          <cell r="E44">
            <v>151200</v>
          </cell>
          <cell r="F44">
            <v>0</v>
          </cell>
        </row>
        <row r="45">
          <cell r="B45">
            <v>171222</v>
          </cell>
          <cell r="C45">
            <v>0</v>
          </cell>
          <cell r="E45">
            <v>151201</v>
          </cell>
          <cell r="F45">
            <v>0</v>
          </cell>
        </row>
        <row r="46">
          <cell r="B46">
            <v>171223</v>
          </cell>
          <cell r="C46">
            <v>0</v>
          </cell>
          <cell r="E46">
            <v>151202</v>
          </cell>
          <cell r="F46">
            <v>0</v>
          </cell>
        </row>
        <row r="47">
          <cell r="B47">
            <v>171224</v>
          </cell>
          <cell r="C47">
            <v>8422668</v>
          </cell>
          <cell r="E47">
            <v>151203</v>
          </cell>
          <cell r="F47">
            <v>0</v>
          </cell>
        </row>
        <row r="48">
          <cell r="B48">
            <v>171225</v>
          </cell>
          <cell r="C48">
            <v>0</v>
          </cell>
          <cell r="E48">
            <v>151204</v>
          </cell>
          <cell r="F48">
            <v>0</v>
          </cell>
        </row>
        <row r="49">
          <cell r="B49">
            <v>171226</v>
          </cell>
          <cell r="C49">
            <v>0</v>
          </cell>
          <cell r="E49">
            <v>151205</v>
          </cell>
          <cell r="F49">
            <v>0</v>
          </cell>
        </row>
        <row r="50">
          <cell r="B50">
            <v>171227</v>
          </cell>
          <cell r="C50">
            <v>13207548</v>
          </cell>
          <cell r="E50">
            <v>151206</v>
          </cell>
          <cell r="F50">
            <v>0</v>
          </cell>
        </row>
        <row r="51">
          <cell r="B51">
            <v>171228</v>
          </cell>
          <cell r="C51">
            <v>0</v>
          </cell>
          <cell r="E51">
            <v>151207</v>
          </cell>
          <cell r="F51">
            <v>0</v>
          </cell>
        </row>
        <row r="52">
          <cell r="B52">
            <v>171230</v>
          </cell>
          <cell r="C52">
            <v>0</v>
          </cell>
          <cell r="E52">
            <v>151210</v>
          </cell>
          <cell r="F52">
            <v>0</v>
          </cell>
        </row>
        <row r="53">
          <cell r="B53">
            <v>171241</v>
          </cell>
          <cell r="C53">
            <v>0</v>
          </cell>
          <cell r="E53">
            <v>151211</v>
          </cell>
          <cell r="F53">
            <v>0</v>
          </cell>
        </row>
        <row r="54">
          <cell r="B54">
            <v>171242</v>
          </cell>
          <cell r="C54">
            <v>0</v>
          </cell>
          <cell r="E54">
            <v>151212</v>
          </cell>
          <cell r="F54">
            <v>0</v>
          </cell>
        </row>
        <row r="55">
          <cell r="B55">
            <v>171245</v>
          </cell>
          <cell r="C55">
            <v>0</v>
          </cell>
          <cell r="E55">
            <v>151213</v>
          </cell>
          <cell r="F55">
            <v>0</v>
          </cell>
        </row>
        <row r="56">
          <cell r="B56">
            <v>171261</v>
          </cell>
          <cell r="C56">
            <v>0</v>
          </cell>
          <cell r="E56">
            <v>151231</v>
          </cell>
          <cell r="F56">
            <v>0</v>
          </cell>
        </row>
        <row r="57">
          <cell r="B57">
            <v>171262</v>
          </cell>
          <cell r="C57">
            <v>0</v>
          </cell>
          <cell r="E57">
            <v>151300</v>
          </cell>
          <cell r="F57">
            <v>0</v>
          </cell>
        </row>
        <row r="58">
          <cell r="B58">
            <v>171263</v>
          </cell>
          <cell r="C58">
            <v>0</v>
          </cell>
          <cell r="E58">
            <v>151301</v>
          </cell>
          <cell r="F58">
            <v>0</v>
          </cell>
        </row>
        <row r="59">
          <cell r="B59">
            <v>171264</v>
          </cell>
          <cell r="C59">
            <v>0</v>
          </cell>
          <cell r="E59">
            <v>151302</v>
          </cell>
          <cell r="F59">
            <v>0</v>
          </cell>
        </row>
        <row r="60">
          <cell r="B60">
            <v>171265</v>
          </cell>
          <cell r="C60">
            <v>0</v>
          </cell>
          <cell r="E60">
            <v>151303</v>
          </cell>
          <cell r="F60">
            <v>0</v>
          </cell>
        </row>
        <row r="61">
          <cell r="B61">
            <v>171300</v>
          </cell>
          <cell r="C61">
            <v>6274278</v>
          </cell>
          <cell r="E61">
            <v>151304</v>
          </cell>
          <cell r="F61">
            <v>0</v>
          </cell>
        </row>
        <row r="62">
          <cell r="B62">
            <v>171301</v>
          </cell>
          <cell r="C62">
            <v>5894754</v>
          </cell>
          <cell r="E62">
            <v>151305</v>
          </cell>
          <cell r="F62">
            <v>0</v>
          </cell>
        </row>
        <row r="63">
          <cell r="B63">
            <v>171309</v>
          </cell>
          <cell r="C63">
            <v>1715961</v>
          </cell>
          <cell r="E63">
            <v>151306</v>
          </cell>
          <cell r="F63">
            <v>0</v>
          </cell>
        </row>
        <row r="64">
          <cell r="B64">
            <v>171310</v>
          </cell>
          <cell r="C64">
            <v>4178793</v>
          </cell>
          <cell r="E64">
            <v>151307</v>
          </cell>
          <cell r="F64">
            <v>0</v>
          </cell>
        </row>
        <row r="65">
          <cell r="B65">
            <v>171302</v>
          </cell>
          <cell r="C65">
            <v>379524</v>
          </cell>
          <cell r="E65">
            <v>151308</v>
          </cell>
          <cell r="F65">
            <v>0</v>
          </cell>
        </row>
        <row r="66">
          <cell r="B66">
            <v>171303</v>
          </cell>
          <cell r="C66">
            <v>0</v>
          </cell>
          <cell r="E66">
            <v>151309</v>
          </cell>
          <cell r="F66">
            <v>0</v>
          </cell>
        </row>
        <row r="67">
          <cell r="B67">
            <v>171304</v>
          </cell>
          <cell r="C67">
            <v>0</v>
          </cell>
          <cell r="E67">
            <v>151310</v>
          </cell>
          <cell r="F67">
            <v>0</v>
          </cell>
        </row>
        <row r="68">
          <cell r="B68">
            <v>171305</v>
          </cell>
          <cell r="C68">
            <v>0</v>
          </cell>
          <cell r="E68">
            <v>151313</v>
          </cell>
          <cell r="F68">
            <v>0</v>
          </cell>
        </row>
        <row r="69">
          <cell r="B69">
            <v>171306</v>
          </cell>
          <cell r="C69">
            <v>0</v>
          </cell>
          <cell r="E69">
            <v>151314</v>
          </cell>
          <cell r="F69">
            <v>0</v>
          </cell>
        </row>
        <row r="70">
          <cell r="B70">
            <v>171307</v>
          </cell>
          <cell r="C70">
            <v>0</v>
          </cell>
          <cell r="E70">
            <v>151315</v>
          </cell>
          <cell r="F70">
            <v>0</v>
          </cell>
        </row>
        <row r="71">
          <cell r="B71">
            <v>171308</v>
          </cell>
          <cell r="C71">
            <v>0</v>
          </cell>
          <cell r="E71">
            <v>151316</v>
          </cell>
          <cell r="F71">
            <v>0</v>
          </cell>
        </row>
        <row r="72">
          <cell r="B72">
            <v>171311</v>
          </cell>
          <cell r="C72">
            <v>0</v>
          </cell>
          <cell r="E72">
            <v>151317</v>
          </cell>
          <cell r="F72">
            <v>0</v>
          </cell>
        </row>
        <row r="73">
          <cell r="B73">
            <v>172000</v>
          </cell>
          <cell r="C73">
            <v>138819562</v>
          </cell>
          <cell r="E73">
            <v>151318</v>
          </cell>
          <cell r="F73">
            <v>0</v>
          </cell>
        </row>
        <row r="74">
          <cell r="B74">
            <v>172100</v>
          </cell>
          <cell r="C74">
            <v>138819562</v>
          </cell>
          <cell r="E74">
            <v>151319</v>
          </cell>
          <cell r="F74">
            <v>0</v>
          </cell>
        </row>
        <row r="75">
          <cell r="B75">
            <v>172101</v>
          </cell>
          <cell r="C75">
            <v>0</v>
          </cell>
          <cell r="E75">
            <v>151320</v>
          </cell>
          <cell r="F75">
            <v>0</v>
          </cell>
        </row>
        <row r="76">
          <cell r="B76">
            <v>172102</v>
          </cell>
          <cell r="C76">
            <v>10343700</v>
          </cell>
          <cell r="E76">
            <v>151331</v>
          </cell>
          <cell r="F76">
            <v>0</v>
          </cell>
        </row>
        <row r="77">
          <cell r="B77">
            <v>172103</v>
          </cell>
          <cell r="C77">
            <v>2429900</v>
          </cell>
          <cell r="E77">
            <v>151361</v>
          </cell>
          <cell r="F77">
            <v>0</v>
          </cell>
        </row>
        <row r="78">
          <cell r="B78">
            <v>172104</v>
          </cell>
          <cell r="C78">
            <v>9800</v>
          </cell>
          <cell r="E78">
            <v>151400</v>
          </cell>
          <cell r="F78">
            <v>2817161055</v>
          </cell>
        </row>
        <row r="79">
          <cell r="B79">
            <v>172105</v>
          </cell>
          <cell r="C79">
            <v>0</v>
          </cell>
          <cell r="E79">
            <v>151401</v>
          </cell>
          <cell r="F79">
            <v>2240585029</v>
          </cell>
        </row>
        <row r="80">
          <cell r="B80">
            <v>172113</v>
          </cell>
          <cell r="C80">
            <v>0</v>
          </cell>
          <cell r="E80">
            <v>151402</v>
          </cell>
          <cell r="F80">
            <v>1193223617</v>
          </cell>
        </row>
        <row r="81">
          <cell r="B81">
            <v>172114</v>
          </cell>
          <cell r="C81">
            <v>0</v>
          </cell>
          <cell r="E81">
            <v>151403</v>
          </cell>
          <cell r="F81">
            <v>778234383</v>
          </cell>
        </row>
        <row r="82">
          <cell r="B82">
            <v>172115</v>
          </cell>
          <cell r="C82">
            <v>0</v>
          </cell>
          <cell r="E82">
            <v>151404</v>
          </cell>
          <cell r="F82">
            <v>26899028</v>
          </cell>
        </row>
        <row r="83">
          <cell r="B83">
            <v>172117</v>
          </cell>
          <cell r="C83">
            <v>0</v>
          </cell>
          <cell r="E83">
            <v>151405</v>
          </cell>
          <cell r="F83">
            <v>26938</v>
          </cell>
        </row>
        <row r="84">
          <cell r="B84">
            <v>172106</v>
          </cell>
          <cell r="C84">
            <v>467635</v>
          </cell>
          <cell r="E84">
            <v>151406</v>
          </cell>
          <cell r="F84">
            <v>177895</v>
          </cell>
        </row>
        <row r="85">
          <cell r="B85">
            <v>172107</v>
          </cell>
          <cell r="C85">
            <v>0</v>
          </cell>
          <cell r="E85">
            <v>151407</v>
          </cell>
          <cell r="F85">
            <v>2023382</v>
          </cell>
        </row>
        <row r="86">
          <cell r="B86">
            <v>172108</v>
          </cell>
          <cell r="C86">
            <v>0</v>
          </cell>
          <cell r="E86">
            <v>151408</v>
          </cell>
          <cell r="F86">
            <v>7418627</v>
          </cell>
        </row>
        <row r="87">
          <cell r="B87">
            <v>172109</v>
          </cell>
          <cell r="C87">
            <v>0</v>
          </cell>
          <cell r="E87">
            <v>151409</v>
          </cell>
          <cell r="F87">
            <v>232581159</v>
          </cell>
        </row>
        <row r="88">
          <cell r="B88">
            <v>172110</v>
          </cell>
          <cell r="C88">
            <v>0</v>
          </cell>
          <cell r="E88">
            <v>151410</v>
          </cell>
          <cell r="F88">
            <v>0</v>
          </cell>
        </row>
        <row r="89">
          <cell r="B89">
            <v>172111</v>
          </cell>
          <cell r="C89">
            <v>562189</v>
          </cell>
          <cell r="E89">
            <v>151411</v>
          </cell>
          <cell r="F89">
            <v>0</v>
          </cell>
        </row>
        <row r="90">
          <cell r="B90">
            <v>172112</v>
          </cell>
          <cell r="C90">
            <v>0</v>
          </cell>
          <cell r="E90">
            <v>151412</v>
          </cell>
          <cell r="F90">
            <v>0</v>
          </cell>
        </row>
        <row r="91">
          <cell r="B91">
            <v>172116</v>
          </cell>
          <cell r="C91">
            <v>0</v>
          </cell>
          <cell r="E91">
            <v>151413</v>
          </cell>
          <cell r="F91">
            <v>0</v>
          </cell>
        </row>
        <row r="92">
          <cell r="B92">
            <v>172120</v>
          </cell>
          <cell r="C92">
            <v>0</v>
          </cell>
          <cell r="E92">
            <v>151414</v>
          </cell>
          <cell r="F92">
            <v>0</v>
          </cell>
        </row>
        <row r="93">
          <cell r="B93">
            <v>172121</v>
          </cell>
          <cell r="C93">
            <v>9634480</v>
          </cell>
          <cell r="E93">
            <v>151415</v>
          </cell>
          <cell r="F93">
            <v>0</v>
          </cell>
        </row>
        <row r="94">
          <cell r="B94">
            <v>172122</v>
          </cell>
          <cell r="C94">
            <v>220248</v>
          </cell>
          <cell r="E94">
            <v>151421</v>
          </cell>
          <cell r="F94">
            <v>250449903</v>
          </cell>
        </row>
        <row r="95">
          <cell r="B95">
            <v>172123</v>
          </cell>
          <cell r="C95">
            <v>0</v>
          </cell>
          <cell r="E95">
            <v>151422</v>
          </cell>
          <cell r="F95">
            <v>0</v>
          </cell>
        </row>
        <row r="96">
          <cell r="B96">
            <v>172124</v>
          </cell>
          <cell r="C96">
            <v>220248</v>
          </cell>
          <cell r="E96">
            <v>151423</v>
          </cell>
          <cell r="F96">
            <v>77564209</v>
          </cell>
        </row>
        <row r="97">
          <cell r="B97">
            <v>172129</v>
          </cell>
          <cell r="C97">
            <v>0</v>
          </cell>
          <cell r="E97">
            <v>151424</v>
          </cell>
          <cell r="F97">
            <v>0</v>
          </cell>
        </row>
        <row r="98">
          <cell r="B98">
            <v>172130</v>
          </cell>
          <cell r="C98">
            <v>14400</v>
          </cell>
          <cell r="E98">
            <v>151425</v>
          </cell>
          <cell r="F98">
            <v>0</v>
          </cell>
        </row>
        <row r="99">
          <cell r="B99">
            <v>172131</v>
          </cell>
          <cell r="C99">
            <v>115109240</v>
          </cell>
          <cell r="E99">
            <v>151426</v>
          </cell>
          <cell r="F99">
            <v>0</v>
          </cell>
        </row>
        <row r="100">
          <cell r="B100">
            <v>172132</v>
          </cell>
          <cell r="C100">
            <v>38698000</v>
          </cell>
          <cell r="E100">
            <v>151427</v>
          </cell>
          <cell r="F100">
            <v>0</v>
          </cell>
        </row>
        <row r="101">
          <cell r="B101">
            <v>172133</v>
          </cell>
          <cell r="C101">
            <v>32238370</v>
          </cell>
          <cell r="E101">
            <v>151428</v>
          </cell>
          <cell r="F101">
            <v>86835837</v>
          </cell>
        </row>
        <row r="102">
          <cell r="B102">
            <v>172134</v>
          </cell>
          <cell r="C102">
            <v>31161870</v>
          </cell>
          <cell r="E102">
            <v>151429</v>
          </cell>
          <cell r="F102">
            <v>0</v>
          </cell>
        </row>
        <row r="103">
          <cell r="B103">
            <v>172135</v>
          </cell>
          <cell r="C103">
            <v>1935640</v>
          </cell>
          <cell r="E103">
            <v>151430</v>
          </cell>
          <cell r="F103">
            <v>0</v>
          </cell>
        </row>
        <row r="104">
          <cell r="B104">
            <v>172136</v>
          </cell>
          <cell r="C104">
            <v>1575360</v>
          </cell>
          <cell r="E104">
            <v>151431</v>
          </cell>
          <cell r="F104">
            <v>0</v>
          </cell>
        </row>
        <row r="105">
          <cell r="B105">
            <v>172137</v>
          </cell>
          <cell r="C105">
            <v>0</v>
          </cell>
          <cell r="E105">
            <v>151432</v>
          </cell>
          <cell r="F105">
            <v>0</v>
          </cell>
        </row>
        <row r="106">
          <cell r="B106">
            <v>172138</v>
          </cell>
          <cell r="C106">
            <v>0</v>
          </cell>
          <cell r="E106">
            <v>151433</v>
          </cell>
          <cell r="F106">
            <v>0</v>
          </cell>
        </row>
        <row r="107">
          <cell r="B107">
            <v>172139</v>
          </cell>
          <cell r="C107">
            <v>0</v>
          </cell>
          <cell r="E107">
            <v>151434</v>
          </cell>
          <cell r="F107">
            <v>18019944</v>
          </cell>
        </row>
        <row r="108">
          <cell r="B108">
            <v>172140</v>
          </cell>
          <cell r="C108">
            <v>0</v>
          </cell>
          <cell r="E108">
            <v>151435</v>
          </cell>
          <cell r="F108">
            <v>0</v>
          </cell>
        </row>
        <row r="109">
          <cell r="B109">
            <v>172141</v>
          </cell>
          <cell r="C109">
            <v>9500000</v>
          </cell>
          <cell r="E109">
            <v>151436</v>
          </cell>
          <cell r="F109">
            <v>0</v>
          </cell>
        </row>
        <row r="110">
          <cell r="B110">
            <v>172142</v>
          </cell>
          <cell r="C110">
            <v>0</v>
          </cell>
          <cell r="E110">
            <v>151437</v>
          </cell>
          <cell r="F110">
            <v>68029913</v>
          </cell>
        </row>
        <row r="111">
          <cell r="B111">
            <v>172143</v>
          </cell>
          <cell r="C111">
            <v>0</v>
          </cell>
          <cell r="E111">
            <v>151438</v>
          </cell>
          <cell r="F111">
            <v>0</v>
          </cell>
        </row>
        <row r="112">
          <cell r="B112">
            <v>172144</v>
          </cell>
          <cell r="C112">
            <v>0</v>
          </cell>
          <cell r="E112">
            <v>151451</v>
          </cell>
          <cell r="F112">
            <v>326126123</v>
          </cell>
        </row>
        <row r="113">
          <cell r="B113">
            <v>172145</v>
          </cell>
          <cell r="C113">
            <v>0</v>
          </cell>
          <cell r="E113">
            <v>151452</v>
          </cell>
          <cell r="F113">
            <v>3100572</v>
          </cell>
        </row>
        <row r="114">
          <cell r="B114">
            <v>172146</v>
          </cell>
          <cell r="C114">
            <v>0</v>
          </cell>
          <cell r="E114">
            <v>151453</v>
          </cell>
          <cell r="F114">
            <v>320452511</v>
          </cell>
        </row>
        <row r="115">
          <cell r="B115">
            <v>172147</v>
          </cell>
          <cell r="C115">
            <v>0</v>
          </cell>
          <cell r="E115">
            <v>151454</v>
          </cell>
          <cell r="F115">
            <v>0</v>
          </cell>
        </row>
        <row r="116">
          <cell r="B116">
            <v>172150</v>
          </cell>
          <cell r="C116">
            <v>27970</v>
          </cell>
          <cell r="E116">
            <v>151455</v>
          </cell>
          <cell r="F116">
            <v>2573040</v>
          </cell>
        </row>
        <row r="117">
          <cell r="B117">
            <v>172151</v>
          </cell>
          <cell r="C117">
            <v>27970</v>
          </cell>
          <cell r="E117">
            <v>151471</v>
          </cell>
          <cell r="F117">
            <v>0</v>
          </cell>
        </row>
        <row r="118">
          <cell r="B118">
            <v>172152</v>
          </cell>
          <cell r="C118">
            <v>0</v>
          </cell>
          <cell r="E118">
            <v>151472</v>
          </cell>
          <cell r="F118">
            <v>0</v>
          </cell>
        </row>
        <row r="119">
          <cell r="B119">
            <v>173000</v>
          </cell>
          <cell r="C119">
            <v>294488556</v>
          </cell>
          <cell r="E119">
            <v>151473</v>
          </cell>
          <cell r="F119">
            <v>0</v>
          </cell>
        </row>
        <row r="120">
          <cell r="B120">
            <v>173100</v>
          </cell>
          <cell r="C120">
            <v>0</v>
          </cell>
          <cell r="E120">
            <v>151474</v>
          </cell>
          <cell r="F120">
            <v>0</v>
          </cell>
        </row>
        <row r="121">
          <cell r="B121">
            <v>173110</v>
          </cell>
          <cell r="C121">
            <v>0</v>
          </cell>
          <cell r="E121">
            <v>151475</v>
          </cell>
          <cell r="F121">
            <v>0</v>
          </cell>
        </row>
        <row r="122">
          <cell r="B122">
            <v>173200</v>
          </cell>
          <cell r="C122">
            <v>87241456</v>
          </cell>
          <cell r="E122">
            <v>151500</v>
          </cell>
          <cell r="F122">
            <v>0</v>
          </cell>
        </row>
        <row r="123">
          <cell r="B123">
            <v>173201</v>
          </cell>
          <cell r="C123">
            <v>65896000</v>
          </cell>
          <cell r="E123">
            <v>151501</v>
          </cell>
          <cell r="F123">
            <v>0</v>
          </cell>
        </row>
        <row r="124">
          <cell r="B124">
            <v>173202</v>
          </cell>
          <cell r="C124">
            <v>0</v>
          </cell>
          <cell r="E124">
            <v>151502</v>
          </cell>
          <cell r="F124">
            <v>0</v>
          </cell>
        </row>
        <row r="125">
          <cell r="B125">
            <v>173203</v>
          </cell>
          <cell r="C125">
            <v>0</v>
          </cell>
          <cell r="E125">
            <v>151503</v>
          </cell>
          <cell r="F125">
            <v>0</v>
          </cell>
        </row>
        <row r="126">
          <cell r="B126">
            <v>173204</v>
          </cell>
          <cell r="C126">
            <v>6787612</v>
          </cell>
          <cell r="E126">
            <v>151504</v>
          </cell>
          <cell r="F126">
            <v>0</v>
          </cell>
        </row>
        <row r="127">
          <cell r="B127">
            <v>173205</v>
          </cell>
          <cell r="C127">
            <v>0</v>
          </cell>
          <cell r="E127">
            <v>151505</v>
          </cell>
          <cell r="F127">
            <v>0</v>
          </cell>
        </row>
        <row r="128">
          <cell r="B128">
            <v>173206</v>
          </cell>
          <cell r="C128">
            <v>11741096</v>
          </cell>
          <cell r="E128">
            <v>151506</v>
          </cell>
          <cell r="F128">
            <v>0</v>
          </cell>
        </row>
        <row r="129">
          <cell r="B129">
            <v>173207</v>
          </cell>
          <cell r="C129">
            <v>2805461</v>
          </cell>
          <cell r="E129">
            <v>151507</v>
          </cell>
          <cell r="F129">
            <v>0</v>
          </cell>
        </row>
        <row r="130">
          <cell r="B130">
            <v>173211</v>
          </cell>
          <cell r="C130">
            <v>11287</v>
          </cell>
          <cell r="E130">
            <v>151508</v>
          </cell>
          <cell r="F130">
            <v>0</v>
          </cell>
        </row>
        <row r="131">
          <cell r="B131">
            <v>173300</v>
          </cell>
          <cell r="C131">
            <v>0</v>
          </cell>
          <cell r="E131">
            <v>151509</v>
          </cell>
          <cell r="F131">
            <v>0</v>
          </cell>
        </row>
        <row r="132">
          <cell r="B132">
            <v>173301</v>
          </cell>
          <cell r="C132">
            <v>0</v>
          </cell>
          <cell r="E132">
            <v>151521</v>
          </cell>
          <cell r="F132">
            <v>0</v>
          </cell>
        </row>
        <row r="133">
          <cell r="B133">
            <v>173302</v>
          </cell>
          <cell r="C133">
            <v>0</v>
          </cell>
          <cell r="E133">
            <v>151530</v>
          </cell>
          <cell r="F133">
            <v>0</v>
          </cell>
        </row>
        <row r="134">
          <cell r="B134">
            <v>173303</v>
          </cell>
          <cell r="C134">
            <v>0</v>
          </cell>
          <cell r="E134">
            <v>151600</v>
          </cell>
          <cell r="F134">
            <v>0</v>
          </cell>
        </row>
        <row r="135">
          <cell r="B135">
            <v>173304</v>
          </cell>
          <cell r="C135">
            <v>0</v>
          </cell>
          <cell r="E135">
            <v>151601</v>
          </cell>
          <cell r="F135">
            <v>0</v>
          </cell>
        </row>
        <row r="136">
          <cell r="B136">
            <v>173305</v>
          </cell>
          <cell r="C136">
            <v>0</v>
          </cell>
          <cell r="E136">
            <v>151602</v>
          </cell>
          <cell r="F136">
            <v>0</v>
          </cell>
        </row>
        <row r="137">
          <cell r="B137">
            <v>173306</v>
          </cell>
          <cell r="C137">
            <v>0</v>
          </cell>
          <cell r="E137">
            <v>151603</v>
          </cell>
          <cell r="F137">
            <v>0</v>
          </cell>
        </row>
        <row r="138">
          <cell r="B138">
            <v>173307</v>
          </cell>
          <cell r="C138">
            <v>0</v>
          </cell>
          <cell r="E138">
            <v>151604</v>
          </cell>
          <cell r="F138">
            <v>0</v>
          </cell>
        </row>
        <row r="139">
          <cell r="B139">
            <v>173310</v>
          </cell>
          <cell r="C139">
            <v>0</v>
          </cell>
          <cell r="E139">
            <v>151605</v>
          </cell>
          <cell r="F139">
            <v>0</v>
          </cell>
        </row>
        <row r="140">
          <cell r="B140">
            <v>173311</v>
          </cell>
          <cell r="C140">
            <v>0</v>
          </cell>
          <cell r="E140">
            <v>151606</v>
          </cell>
          <cell r="F140">
            <v>0</v>
          </cell>
        </row>
        <row r="141">
          <cell r="B141">
            <v>173312</v>
          </cell>
          <cell r="C141">
            <v>0</v>
          </cell>
          <cell r="E141">
            <v>151607</v>
          </cell>
          <cell r="F141">
            <v>0</v>
          </cell>
        </row>
        <row r="142">
          <cell r="B142">
            <v>173313</v>
          </cell>
          <cell r="C142">
            <v>0</v>
          </cell>
          <cell r="E142">
            <v>151608</v>
          </cell>
          <cell r="F142">
            <v>0</v>
          </cell>
        </row>
        <row r="143">
          <cell r="B143">
            <v>173331</v>
          </cell>
          <cell r="C143">
            <v>0</v>
          </cell>
          <cell r="E143">
            <v>151609</v>
          </cell>
          <cell r="F143">
            <v>0</v>
          </cell>
        </row>
        <row r="144">
          <cell r="B144">
            <v>173400</v>
          </cell>
          <cell r="C144">
            <v>0</v>
          </cell>
          <cell r="E144">
            <v>151610</v>
          </cell>
          <cell r="F144">
            <v>0</v>
          </cell>
        </row>
        <row r="145">
          <cell r="B145">
            <v>173401</v>
          </cell>
          <cell r="C145">
            <v>0</v>
          </cell>
          <cell r="E145">
            <v>151611</v>
          </cell>
          <cell r="F145">
            <v>0</v>
          </cell>
        </row>
        <row r="146">
          <cell r="B146">
            <v>173402</v>
          </cell>
          <cell r="C146">
            <v>0</v>
          </cell>
          <cell r="E146">
            <v>151621</v>
          </cell>
          <cell r="F146">
            <v>0</v>
          </cell>
        </row>
        <row r="147">
          <cell r="B147">
            <v>173403</v>
          </cell>
          <cell r="C147">
            <v>0</v>
          </cell>
          <cell r="E147">
            <v>151630</v>
          </cell>
          <cell r="F147">
            <v>0</v>
          </cell>
        </row>
        <row r="148">
          <cell r="B148">
            <v>173404</v>
          </cell>
          <cell r="C148">
            <v>0</v>
          </cell>
          <cell r="E148">
            <v>151900</v>
          </cell>
          <cell r="F148">
            <v>76546</v>
          </cell>
        </row>
        <row r="149">
          <cell r="B149">
            <v>173405</v>
          </cell>
          <cell r="C149">
            <v>0</v>
          </cell>
          <cell r="E149">
            <v>151901</v>
          </cell>
          <cell r="F149">
            <v>76546</v>
          </cell>
        </row>
        <row r="150">
          <cell r="B150">
            <v>173406</v>
          </cell>
          <cell r="C150">
            <v>0</v>
          </cell>
          <cell r="E150">
            <v>151902</v>
          </cell>
          <cell r="F150">
            <v>0</v>
          </cell>
        </row>
        <row r="151">
          <cell r="B151">
            <v>173407</v>
          </cell>
          <cell r="C151">
            <v>0</v>
          </cell>
          <cell r="E151">
            <v>151903</v>
          </cell>
          <cell r="F151">
            <v>0</v>
          </cell>
        </row>
        <row r="152">
          <cell r="B152">
            <v>173410</v>
          </cell>
          <cell r="C152">
            <v>0</v>
          </cell>
          <cell r="E152">
            <v>151904</v>
          </cell>
          <cell r="F152">
            <v>0</v>
          </cell>
        </row>
        <row r="153">
          <cell r="B153">
            <v>173411</v>
          </cell>
          <cell r="C153">
            <v>0</v>
          </cell>
          <cell r="E153">
            <v>151905</v>
          </cell>
          <cell r="F153">
            <v>0</v>
          </cell>
        </row>
        <row r="154">
          <cell r="B154">
            <v>173412</v>
          </cell>
          <cell r="C154">
            <v>0</v>
          </cell>
          <cell r="E154">
            <v>151906</v>
          </cell>
          <cell r="F154">
            <v>0</v>
          </cell>
        </row>
        <row r="155">
          <cell r="B155">
            <v>173413</v>
          </cell>
          <cell r="C155">
            <v>0</v>
          </cell>
          <cell r="E155">
            <v>151907</v>
          </cell>
          <cell r="F155">
            <v>0</v>
          </cell>
        </row>
        <row r="156">
          <cell r="B156">
            <v>173431</v>
          </cell>
          <cell r="C156">
            <v>0</v>
          </cell>
          <cell r="E156">
            <v>151908</v>
          </cell>
          <cell r="F156">
            <v>0</v>
          </cell>
        </row>
        <row r="157">
          <cell r="B157">
            <v>173500</v>
          </cell>
          <cell r="C157">
            <v>0</v>
          </cell>
          <cell r="E157">
            <v>151909</v>
          </cell>
          <cell r="F157">
            <v>0</v>
          </cell>
        </row>
        <row r="158">
          <cell r="B158">
            <v>173600</v>
          </cell>
          <cell r="C158">
            <v>0</v>
          </cell>
          <cell r="E158">
            <v>151911</v>
          </cell>
          <cell r="F158">
            <v>0</v>
          </cell>
        </row>
        <row r="159">
          <cell r="B159">
            <v>173700</v>
          </cell>
          <cell r="C159">
            <v>39692101</v>
          </cell>
          <cell r="E159">
            <v>152000</v>
          </cell>
          <cell r="F159">
            <v>442202403</v>
          </cell>
        </row>
        <row r="160">
          <cell r="B160">
            <v>173701</v>
          </cell>
          <cell r="C160">
            <v>0</v>
          </cell>
          <cell r="E160">
            <v>152100</v>
          </cell>
          <cell r="F160">
            <v>366762427</v>
          </cell>
        </row>
        <row r="161">
          <cell r="B161">
            <v>173702</v>
          </cell>
          <cell r="C161">
            <v>0</v>
          </cell>
          <cell r="E161">
            <v>152101</v>
          </cell>
          <cell r="F161">
            <v>37629600</v>
          </cell>
        </row>
        <row r="162">
          <cell r="B162">
            <v>173703</v>
          </cell>
          <cell r="C162">
            <v>0</v>
          </cell>
          <cell r="E162">
            <v>152102</v>
          </cell>
          <cell r="F162">
            <v>0</v>
          </cell>
        </row>
        <row r="163">
          <cell r="B163">
            <v>173704</v>
          </cell>
          <cell r="C163">
            <v>39692101</v>
          </cell>
          <cell r="E163">
            <v>152103</v>
          </cell>
          <cell r="F163">
            <v>0</v>
          </cell>
        </row>
        <row r="164">
          <cell r="B164">
            <v>173705</v>
          </cell>
          <cell r="C164">
            <v>0</v>
          </cell>
          <cell r="E164">
            <v>152104</v>
          </cell>
          <cell r="F164">
            <v>0</v>
          </cell>
        </row>
        <row r="165">
          <cell r="B165">
            <v>173706</v>
          </cell>
          <cell r="C165">
            <v>39692101</v>
          </cell>
          <cell r="E165">
            <v>152105</v>
          </cell>
          <cell r="F165">
            <v>6053900</v>
          </cell>
        </row>
        <row r="166">
          <cell r="B166">
            <v>173707</v>
          </cell>
          <cell r="C166">
            <v>0</v>
          </cell>
          <cell r="E166">
            <v>152106</v>
          </cell>
          <cell r="F166">
            <v>18488800</v>
          </cell>
        </row>
        <row r="167">
          <cell r="B167">
            <v>173711</v>
          </cell>
          <cell r="C167">
            <v>0</v>
          </cell>
          <cell r="E167">
            <v>152107</v>
          </cell>
          <cell r="F167">
            <v>13009700</v>
          </cell>
        </row>
        <row r="168">
          <cell r="B168">
            <v>173800</v>
          </cell>
          <cell r="C168">
            <v>91400334</v>
          </cell>
          <cell r="E168">
            <v>152108</v>
          </cell>
          <cell r="F168">
            <v>0</v>
          </cell>
        </row>
        <row r="169">
          <cell r="B169">
            <v>173801</v>
          </cell>
          <cell r="C169">
            <v>17032736</v>
          </cell>
          <cell r="E169">
            <v>152109</v>
          </cell>
          <cell r="F169">
            <v>0</v>
          </cell>
        </row>
        <row r="170">
          <cell r="B170">
            <v>173802</v>
          </cell>
          <cell r="C170">
            <v>0</v>
          </cell>
          <cell r="E170">
            <v>152110</v>
          </cell>
          <cell r="F170">
            <v>0</v>
          </cell>
        </row>
        <row r="171">
          <cell r="B171">
            <v>173803</v>
          </cell>
          <cell r="C171">
            <v>0</v>
          </cell>
          <cell r="E171">
            <v>152111</v>
          </cell>
          <cell r="F171">
            <v>0</v>
          </cell>
        </row>
        <row r="172">
          <cell r="B172">
            <v>173811</v>
          </cell>
          <cell r="C172">
            <v>0</v>
          </cell>
          <cell r="E172">
            <v>152112</v>
          </cell>
          <cell r="F172">
            <v>0</v>
          </cell>
        </row>
        <row r="173">
          <cell r="B173">
            <v>173812</v>
          </cell>
          <cell r="C173">
            <v>0</v>
          </cell>
          <cell r="E173">
            <v>152113</v>
          </cell>
          <cell r="F173">
            <v>0</v>
          </cell>
        </row>
        <row r="174">
          <cell r="B174">
            <v>173813</v>
          </cell>
          <cell r="C174">
            <v>0</v>
          </cell>
          <cell r="E174">
            <v>152114</v>
          </cell>
          <cell r="F174">
            <v>0</v>
          </cell>
        </row>
        <row r="175">
          <cell r="B175">
            <v>173814</v>
          </cell>
          <cell r="C175">
            <v>0</v>
          </cell>
          <cell r="E175">
            <v>152115</v>
          </cell>
          <cell r="F175">
            <v>0</v>
          </cell>
        </row>
        <row r="176">
          <cell r="B176">
            <v>173804</v>
          </cell>
          <cell r="C176">
            <v>0</v>
          </cell>
          <cell r="E176">
            <v>152116</v>
          </cell>
          <cell r="F176">
            <v>0</v>
          </cell>
        </row>
        <row r="177">
          <cell r="B177">
            <v>173821</v>
          </cell>
          <cell r="C177">
            <v>5644391</v>
          </cell>
          <cell r="E177">
            <v>152117</v>
          </cell>
          <cell r="F177">
            <v>77200</v>
          </cell>
        </row>
        <row r="178">
          <cell r="B178">
            <v>173822</v>
          </cell>
          <cell r="C178">
            <v>1496363</v>
          </cell>
          <cell r="E178">
            <v>152118</v>
          </cell>
          <cell r="F178">
            <v>0</v>
          </cell>
        </row>
        <row r="179">
          <cell r="B179">
            <v>173823</v>
          </cell>
          <cell r="C179">
            <v>4148028</v>
          </cell>
          <cell r="E179">
            <v>152120</v>
          </cell>
          <cell r="F179">
            <v>0</v>
          </cell>
        </row>
        <row r="180">
          <cell r="B180">
            <v>173841</v>
          </cell>
          <cell r="C180">
            <v>0</v>
          </cell>
          <cell r="E180">
            <v>152171</v>
          </cell>
          <cell r="F180">
            <v>0</v>
          </cell>
        </row>
        <row r="181">
          <cell r="B181">
            <v>173842</v>
          </cell>
          <cell r="C181">
            <v>0</v>
          </cell>
          <cell r="E181">
            <v>152172</v>
          </cell>
          <cell r="F181">
            <v>0</v>
          </cell>
        </row>
        <row r="182">
          <cell r="B182">
            <v>173843</v>
          </cell>
          <cell r="C182">
            <v>0</v>
          </cell>
          <cell r="E182">
            <v>152121</v>
          </cell>
          <cell r="F182">
            <v>27558831</v>
          </cell>
        </row>
        <row r="183">
          <cell r="B183">
            <v>173851</v>
          </cell>
          <cell r="C183">
            <v>66183607</v>
          </cell>
          <cell r="E183">
            <v>152122</v>
          </cell>
          <cell r="F183">
            <v>148000</v>
          </cell>
        </row>
        <row r="184">
          <cell r="B184">
            <v>173881</v>
          </cell>
          <cell r="C184">
            <v>2539600</v>
          </cell>
          <cell r="E184">
            <v>152123</v>
          </cell>
          <cell r="F184">
            <v>0</v>
          </cell>
        </row>
        <row r="185">
          <cell r="B185">
            <v>173882</v>
          </cell>
          <cell r="C185">
            <v>1487273</v>
          </cell>
          <cell r="E185">
            <v>152124</v>
          </cell>
          <cell r="F185">
            <v>53100</v>
          </cell>
        </row>
        <row r="186">
          <cell r="B186">
            <v>173883</v>
          </cell>
          <cell r="C186">
            <v>1052327</v>
          </cell>
          <cell r="E186">
            <v>152125</v>
          </cell>
          <cell r="F186">
            <v>0</v>
          </cell>
        </row>
        <row r="187">
          <cell r="B187">
            <v>173900</v>
          </cell>
          <cell r="C187">
            <v>26631470</v>
          </cell>
          <cell r="E187">
            <v>152126</v>
          </cell>
          <cell r="F187">
            <v>3250546</v>
          </cell>
        </row>
        <row r="188">
          <cell r="B188">
            <v>173901</v>
          </cell>
          <cell r="C188">
            <v>0</v>
          </cell>
          <cell r="E188">
            <v>152127</v>
          </cell>
          <cell r="F188">
            <v>0</v>
          </cell>
        </row>
        <row r="189">
          <cell r="B189">
            <v>173902</v>
          </cell>
          <cell r="C189">
            <v>0</v>
          </cell>
          <cell r="E189">
            <v>152128</v>
          </cell>
          <cell r="F189">
            <v>11237435</v>
          </cell>
        </row>
        <row r="190">
          <cell r="B190">
            <v>173903</v>
          </cell>
          <cell r="C190">
            <v>0</v>
          </cell>
          <cell r="E190">
            <v>152129</v>
          </cell>
          <cell r="F190">
            <v>0</v>
          </cell>
        </row>
        <row r="191">
          <cell r="B191">
            <v>173904</v>
          </cell>
          <cell r="C191">
            <v>0</v>
          </cell>
          <cell r="E191">
            <v>152130</v>
          </cell>
          <cell r="F191">
            <v>116200</v>
          </cell>
        </row>
        <row r="192">
          <cell r="B192">
            <v>173905</v>
          </cell>
          <cell r="C192">
            <v>0</v>
          </cell>
          <cell r="E192">
            <v>152131</v>
          </cell>
          <cell r="F192">
            <v>79950</v>
          </cell>
        </row>
        <row r="193">
          <cell r="B193">
            <v>173906</v>
          </cell>
          <cell r="C193">
            <v>8467</v>
          </cell>
          <cell r="E193">
            <v>152132</v>
          </cell>
          <cell r="F193">
            <v>0</v>
          </cell>
        </row>
        <row r="194">
          <cell r="B194">
            <v>173907</v>
          </cell>
          <cell r="C194">
            <v>0</v>
          </cell>
          <cell r="E194">
            <v>152133</v>
          </cell>
          <cell r="F194">
            <v>0</v>
          </cell>
        </row>
        <row r="195">
          <cell r="B195">
            <v>173908</v>
          </cell>
          <cell r="C195">
            <v>0</v>
          </cell>
          <cell r="E195">
            <v>152134</v>
          </cell>
          <cell r="F195">
            <v>94000</v>
          </cell>
        </row>
        <row r="196">
          <cell r="B196">
            <v>173909</v>
          </cell>
          <cell r="C196">
            <v>50767</v>
          </cell>
          <cell r="E196">
            <v>152135</v>
          </cell>
          <cell r="F196">
            <v>0</v>
          </cell>
        </row>
        <row r="197">
          <cell r="B197">
            <v>173910</v>
          </cell>
          <cell r="C197">
            <v>0</v>
          </cell>
          <cell r="E197">
            <v>152136</v>
          </cell>
          <cell r="F197">
            <v>0</v>
          </cell>
        </row>
        <row r="198">
          <cell r="B198">
            <v>173911</v>
          </cell>
          <cell r="C198">
            <v>26404428</v>
          </cell>
          <cell r="E198">
            <v>152137</v>
          </cell>
          <cell r="F198">
            <v>5000</v>
          </cell>
        </row>
        <row r="199">
          <cell r="B199">
            <v>173913</v>
          </cell>
          <cell r="C199">
            <v>3505541</v>
          </cell>
          <cell r="E199">
            <v>152138</v>
          </cell>
          <cell r="F199">
            <v>0</v>
          </cell>
        </row>
        <row r="200">
          <cell r="B200">
            <v>173914</v>
          </cell>
          <cell r="C200">
            <v>22898887</v>
          </cell>
          <cell r="E200">
            <v>152140</v>
          </cell>
          <cell r="F200">
            <v>2380460</v>
          </cell>
        </row>
        <row r="201">
          <cell r="B201">
            <v>173912</v>
          </cell>
          <cell r="C201">
            <v>0</v>
          </cell>
          <cell r="E201">
            <v>152143</v>
          </cell>
          <cell r="F201">
            <v>0</v>
          </cell>
        </row>
        <row r="202">
          <cell r="B202">
            <v>173915</v>
          </cell>
          <cell r="C202">
            <v>167808</v>
          </cell>
          <cell r="E202">
            <v>152144</v>
          </cell>
          <cell r="F202">
            <v>10194140</v>
          </cell>
        </row>
        <row r="203">
          <cell r="B203">
            <v>173916</v>
          </cell>
          <cell r="C203">
            <v>0</v>
          </cell>
          <cell r="E203">
            <v>152145</v>
          </cell>
          <cell r="F203">
            <v>0</v>
          </cell>
        </row>
        <row r="204">
          <cell r="B204">
            <v>173917</v>
          </cell>
          <cell r="C204">
            <v>0</v>
          </cell>
          <cell r="E204">
            <v>152146</v>
          </cell>
          <cell r="F204">
            <v>0</v>
          </cell>
        </row>
        <row r="205">
          <cell r="B205">
            <v>173989</v>
          </cell>
          <cell r="C205">
            <v>0</v>
          </cell>
          <cell r="E205">
            <v>152147</v>
          </cell>
          <cell r="F205">
            <v>0</v>
          </cell>
        </row>
        <row r="206">
          <cell r="B206">
            <v>174100</v>
          </cell>
          <cell r="C206">
            <v>0</v>
          </cell>
          <cell r="E206">
            <v>152148</v>
          </cell>
          <cell r="F206">
            <v>0</v>
          </cell>
        </row>
        <row r="207">
          <cell r="B207">
            <v>174101</v>
          </cell>
          <cell r="C207">
            <v>0</v>
          </cell>
          <cell r="E207">
            <v>152141</v>
          </cell>
          <cell r="F207">
            <v>0</v>
          </cell>
        </row>
        <row r="208">
          <cell r="B208">
            <v>174102</v>
          </cell>
          <cell r="C208">
            <v>0</v>
          </cell>
          <cell r="E208">
            <v>152142</v>
          </cell>
          <cell r="F208">
            <v>0</v>
          </cell>
        </row>
        <row r="209">
          <cell r="B209">
            <v>174103</v>
          </cell>
          <cell r="C209">
            <v>0</v>
          </cell>
          <cell r="E209">
            <v>152150</v>
          </cell>
          <cell r="F209">
            <v>0</v>
          </cell>
        </row>
        <row r="210">
          <cell r="B210">
            <v>174104</v>
          </cell>
          <cell r="C210">
            <v>0</v>
          </cell>
          <cell r="E210">
            <v>152151</v>
          </cell>
          <cell r="F210">
            <v>0</v>
          </cell>
        </row>
        <row r="211">
          <cell r="B211">
            <v>174105</v>
          </cell>
          <cell r="C211">
            <v>0</v>
          </cell>
          <cell r="E211">
            <v>152152</v>
          </cell>
          <cell r="F211">
            <v>0</v>
          </cell>
        </row>
        <row r="212">
          <cell r="B212">
            <v>174106</v>
          </cell>
          <cell r="C212">
            <v>0</v>
          </cell>
          <cell r="E212">
            <v>152153</v>
          </cell>
          <cell r="F212">
            <v>0</v>
          </cell>
        </row>
        <row r="213">
          <cell r="B213">
            <v>174107</v>
          </cell>
          <cell r="C213">
            <v>0</v>
          </cell>
          <cell r="E213">
            <v>152160</v>
          </cell>
          <cell r="F213">
            <v>0</v>
          </cell>
        </row>
        <row r="214">
          <cell r="B214">
            <v>174108</v>
          </cell>
          <cell r="C214">
            <v>0</v>
          </cell>
          <cell r="E214">
            <v>152161</v>
          </cell>
          <cell r="F214">
            <v>0</v>
          </cell>
        </row>
        <row r="215">
          <cell r="B215">
            <v>174109</v>
          </cell>
          <cell r="C215">
            <v>0</v>
          </cell>
          <cell r="E215">
            <v>152162</v>
          </cell>
          <cell r="F215">
            <v>0</v>
          </cell>
        </row>
        <row r="216">
          <cell r="B216">
            <v>174121</v>
          </cell>
          <cell r="C216">
            <v>0</v>
          </cell>
          <cell r="E216">
            <v>152163</v>
          </cell>
          <cell r="F216">
            <v>0</v>
          </cell>
        </row>
        <row r="217">
          <cell r="B217">
            <v>174200</v>
          </cell>
          <cell r="C217">
            <v>0</v>
          </cell>
          <cell r="E217">
            <v>152173</v>
          </cell>
          <cell r="F217">
            <v>120004</v>
          </cell>
        </row>
        <row r="218">
          <cell r="B218">
            <v>174300</v>
          </cell>
          <cell r="C218">
            <v>0</v>
          </cell>
          <cell r="E218">
            <v>152174</v>
          </cell>
          <cell r="F218">
            <v>0</v>
          </cell>
        </row>
        <row r="219">
          <cell r="B219">
            <v>174301</v>
          </cell>
          <cell r="C219">
            <v>0</v>
          </cell>
          <cell r="E219">
            <v>152175</v>
          </cell>
          <cell r="F219">
            <v>0</v>
          </cell>
        </row>
        <row r="220">
          <cell r="B220">
            <v>174302</v>
          </cell>
          <cell r="C220">
            <v>0</v>
          </cell>
          <cell r="E220">
            <v>152176</v>
          </cell>
          <cell r="F220">
            <v>59500</v>
          </cell>
        </row>
        <row r="221">
          <cell r="B221">
            <v>174303</v>
          </cell>
          <cell r="C221">
            <v>0</v>
          </cell>
          <cell r="E221">
            <v>152177</v>
          </cell>
          <cell r="F221">
            <v>0</v>
          </cell>
        </row>
        <row r="222">
          <cell r="B222">
            <v>174304</v>
          </cell>
          <cell r="C222">
            <v>0</v>
          </cell>
          <cell r="E222">
            <v>152179</v>
          </cell>
          <cell r="F222">
            <v>60504</v>
          </cell>
        </row>
        <row r="223">
          <cell r="B223">
            <v>174305</v>
          </cell>
          <cell r="C223">
            <v>0</v>
          </cell>
          <cell r="E223">
            <v>152180</v>
          </cell>
          <cell r="F223">
            <v>0</v>
          </cell>
        </row>
        <row r="224">
          <cell r="B224">
            <v>174306</v>
          </cell>
          <cell r="C224">
            <v>0</v>
          </cell>
          <cell r="E224">
            <v>152181</v>
          </cell>
          <cell r="F224">
            <v>0</v>
          </cell>
        </row>
        <row r="225">
          <cell r="B225">
            <v>174307</v>
          </cell>
          <cell r="C225">
            <v>0</v>
          </cell>
          <cell r="E225">
            <v>152182</v>
          </cell>
          <cell r="F225">
            <v>0</v>
          </cell>
        </row>
        <row r="226">
          <cell r="B226">
            <v>174308</v>
          </cell>
          <cell r="C226">
            <v>0</v>
          </cell>
          <cell r="E226">
            <v>152801</v>
          </cell>
          <cell r="F226">
            <v>300985801</v>
          </cell>
        </row>
        <row r="227">
          <cell r="B227">
            <v>174309</v>
          </cell>
          <cell r="C227">
            <v>0</v>
          </cell>
          <cell r="E227">
            <v>152802</v>
          </cell>
          <cell r="F227">
            <v>134615124</v>
          </cell>
        </row>
        <row r="228">
          <cell r="B228">
            <v>174310</v>
          </cell>
          <cell r="C228">
            <v>0</v>
          </cell>
          <cell r="E228">
            <v>152803</v>
          </cell>
          <cell r="F228">
            <v>86635639</v>
          </cell>
        </row>
        <row r="229">
          <cell r="B229">
            <v>174311</v>
          </cell>
          <cell r="C229">
            <v>0</v>
          </cell>
          <cell r="E229">
            <v>152804</v>
          </cell>
          <cell r="F229">
            <v>66351126</v>
          </cell>
        </row>
        <row r="230">
          <cell r="B230">
            <v>174321</v>
          </cell>
          <cell r="C230">
            <v>0</v>
          </cell>
          <cell r="E230">
            <v>152805</v>
          </cell>
          <cell r="F230">
            <v>13383912</v>
          </cell>
        </row>
        <row r="231">
          <cell r="B231">
            <v>174400</v>
          </cell>
          <cell r="C231">
            <v>0</v>
          </cell>
          <cell r="E231">
            <v>152811</v>
          </cell>
          <cell r="F231">
            <v>468191</v>
          </cell>
        </row>
        <row r="232">
          <cell r="B232">
            <v>174500</v>
          </cell>
          <cell r="C232">
            <v>0</v>
          </cell>
          <cell r="E232">
            <v>152812</v>
          </cell>
          <cell r="F232">
            <v>0</v>
          </cell>
        </row>
        <row r="233">
          <cell r="B233">
            <v>174600</v>
          </cell>
          <cell r="C233">
            <v>0</v>
          </cell>
          <cell r="E233">
            <v>152813</v>
          </cell>
          <cell r="F233">
            <v>0</v>
          </cell>
        </row>
        <row r="234">
          <cell r="B234">
            <v>174700</v>
          </cell>
          <cell r="C234">
            <v>0</v>
          </cell>
          <cell r="E234">
            <v>152814</v>
          </cell>
          <cell r="F234">
            <v>0</v>
          </cell>
        </row>
        <row r="235">
          <cell r="B235">
            <v>174701</v>
          </cell>
          <cell r="C235">
            <v>0</v>
          </cell>
          <cell r="E235">
            <v>152815</v>
          </cell>
          <cell r="F235">
            <v>0</v>
          </cell>
        </row>
        <row r="236">
          <cell r="B236">
            <v>174702</v>
          </cell>
          <cell r="C236">
            <v>0</v>
          </cell>
          <cell r="E236">
            <v>152816</v>
          </cell>
          <cell r="F236">
            <v>0</v>
          </cell>
        </row>
        <row r="237">
          <cell r="B237">
            <v>174703</v>
          </cell>
          <cell r="C237">
            <v>0</v>
          </cell>
          <cell r="E237">
            <v>152817</v>
          </cell>
          <cell r="F237">
            <v>0</v>
          </cell>
        </row>
        <row r="238">
          <cell r="B238">
            <v>174704</v>
          </cell>
          <cell r="C238">
            <v>0</v>
          </cell>
          <cell r="E238">
            <v>152818</v>
          </cell>
          <cell r="F238">
            <v>0</v>
          </cell>
        </row>
        <row r="239">
          <cell r="B239">
            <v>174711</v>
          </cell>
          <cell r="C239">
            <v>0</v>
          </cell>
          <cell r="E239">
            <v>152819</v>
          </cell>
          <cell r="F239">
            <v>468191</v>
          </cell>
        </row>
        <row r="240">
          <cell r="B240">
            <v>174712</v>
          </cell>
          <cell r="C240">
            <v>0</v>
          </cell>
          <cell r="E240">
            <v>152821</v>
          </cell>
          <cell r="F240">
            <v>0</v>
          </cell>
        </row>
        <row r="241">
          <cell r="B241">
            <v>174713</v>
          </cell>
          <cell r="C241">
            <v>0</v>
          </cell>
          <cell r="E241">
            <v>152822</v>
          </cell>
          <cell r="F241">
            <v>0</v>
          </cell>
        </row>
        <row r="242">
          <cell r="B242">
            <v>174800</v>
          </cell>
          <cell r="C242">
            <v>49523195</v>
          </cell>
          <cell r="E242">
            <v>152823</v>
          </cell>
          <cell r="F242">
            <v>0</v>
          </cell>
        </row>
        <row r="243">
          <cell r="B243">
            <v>174811</v>
          </cell>
          <cell r="C243">
            <v>49523195</v>
          </cell>
          <cell r="E243">
            <v>152824</v>
          </cell>
          <cell r="F243">
            <v>0</v>
          </cell>
        </row>
        <row r="244">
          <cell r="B244">
            <v>174812</v>
          </cell>
          <cell r="C244">
            <v>49523195</v>
          </cell>
          <cell r="E244">
            <v>152831</v>
          </cell>
          <cell r="F244">
            <v>0</v>
          </cell>
        </row>
        <row r="245">
          <cell r="B245">
            <v>174813</v>
          </cell>
          <cell r="C245">
            <v>0</v>
          </cell>
          <cell r="E245">
            <v>152832</v>
          </cell>
          <cell r="F245">
            <v>0</v>
          </cell>
        </row>
        <row r="246">
          <cell r="B246">
            <v>174830</v>
          </cell>
          <cell r="C246">
            <v>0</v>
          </cell>
          <cell r="E246">
            <v>152833</v>
          </cell>
          <cell r="F246">
            <v>0</v>
          </cell>
        </row>
        <row r="247">
          <cell r="B247">
            <v>174831</v>
          </cell>
          <cell r="C247">
            <v>0</v>
          </cell>
          <cell r="E247">
            <v>152200</v>
          </cell>
          <cell r="F247">
            <v>75434976</v>
          </cell>
        </row>
        <row r="248">
          <cell r="B248">
            <v>174832</v>
          </cell>
          <cell r="C248">
            <v>0</v>
          </cell>
          <cell r="E248">
            <v>152201</v>
          </cell>
          <cell r="F248">
            <v>31197206</v>
          </cell>
        </row>
        <row r="249">
          <cell r="B249">
            <v>174833</v>
          </cell>
          <cell r="C249">
            <v>0</v>
          </cell>
          <cell r="E249">
            <v>152202</v>
          </cell>
          <cell r="F249">
            <v>6827850</v>
          </cell>
        </row>
        <row r="250">
          <cell r="B250">
            <v>174834</v>
          </cell>
          <cell r="C250">
            <v>0</v>
          </cell>
          <cell r="E250">
            <v>152203</v>
          </cell>
          <cell r="F250">
            <v>24369356</v>
          </cell>
        </row>
        <row r="251">
          <cell r="B251">
            <v>174835</v>
          </cell>
          <cell r="C251">
            <v>0</v>
          </cell>
          <cell r="E251">
            <v>152211</v>
          </cell>
          <cell r="F251">
            <v>22932210</v>
          </cell>
        </row>
        <row r="252">
          <cell r="B252">
            <v>174850</v>
          </cell>
          <cell r="C252">
            <v>0</v>
          </cell>
          <cell r="E252">
            <v>152212</v>
          </cell>
          <cell r="F252">
            <v>5050</v>
          </cell>
        </row>
        <row r="253">
          <cell r="B253">
            <v>174851</v>
          </cell>
          <cell r="C253">
            <v>0</v>
          </cell>
          <cell r="E253">
            <v>152213</v>
          </cell>
          <cell r="F253">
            <v>0</v>
          </cell>
        </row>
        <row r="254">
          <cell r="B254">
            <v>174852</v>
          </cell>
          <cell r="C254">
            <v>0</v>
          </cell>
          <cell r="E254">
            <v>152214</v>
          </cell>
          <cell r="F254">
            <v>985750</v>
          </cell>
        </row>
        <row r="255">
          <cell r="B255">
            <v>174900</v>
          </cell>
          <cell r="C255">
            <v>0</v>
          </cell>
          <cell r="E255">
            <v>152220</v>
          </cell>
          <cell r="F255">
            <v>13998960</v>
          </cell>
        </row>
        <row r="256">
          <cell r="B256">
            <v>174911</v>
          </cell>
          <cell r="C256">
            <v>0</v>
          </cell>
          <cell r="E256">
            <v>152290</v>
          </cell>
          <cell r="F256">
            <v>0</v>
          </cell>
        </row>
        <row r="257">
          <cell r="B257">
            <v>174912</v>
          </cell>
          <cell r="C257">
            <v>0</v>
          </cell>
          <cell r="E257">
            <v>152291</v>
          </cell>
          <cell r="F257">
            <v>0</v>
          </cell>
        </row>
        <row r="258">
          <cell r="B258">
            <v>174913</v>
          </cell>
          <cell r="C258">
            <v>0</v>
          </cell>
          <cell r="E258">
            <v>152292</v>
          </cell>
          <cell r="F258">
            <v>2700</v>
          </cell>
        </row>
        <row r="259">
          <cell r="B259">
            <v>174920</v>
          </cell>
          <cell r="C259">
            <v>0</v>
          </cell>
          <cell r="E259">
            <v>152293</v>
          </cell>
          <cell r="F259">
            <v>0</v>
          </cell>
        </row>
        <row r="260">
          <cell r="B260">
            <v>175000</v>
          </cell>
          <cell r="C260">
            <v>1207264243</v>
          </cell>
          <cell r="E260">
            <v>152294</v>
          </cell>
          <cell r="F260">
            <v>0</v>
          </cell>
        </row>
        <row r="261">
          <cell r="B261">
            <v>175100</v>
          </cell>
          <cell r="C261">
            <v>574781977</v>
          </cell>
          <cell r="E261">
            <v>152295</v>
          </cell>
          <cell r="F261">
            <v>651500</v>
          </cell>
        </row>
        <row r="262">
          <cell r="B262">
            <v>175101</v>
          </cell>
          <cell r="C262">
            <v>0</v>
          </cell>
          <cell r="E262">
            <v>152296</v>
          </cell>
          <cell r="F262">
            <v>1147000</v>
          </cell>
        </row>
        <row r="263">
          <cell r="B263">
            <v>175102</v>
          </cell>
          <cell r="C263">
            <v>0</v>
          </cell>
          <cell r="E263">
            <v>152297</v>
          </cell>
          <cell r="F263">
            <v>6116250</v>
          </cell>
        </row>
        <row r="264">
          <cell r="B264">
            <v>175103</v>
          </cell>
          <cell r="C264">
            <v>0</v>
          </cell>
          <cell r="E264">
            <v>152298</v>
          </cell>
          <cell r="F264">
            <v>25000</v>
          </cell>
        </row>
        <row r="265">
          <cell r="B265">
            <v>175104</v>
          </cell>
          <cell r="C265">
            <v>0</v>
          </cell>
          <cell r="E265">
            <v>152299</v>
          </cell>
          <cell r="F265">
            <v>0</v>
          </cell>
        </row>
        <row r="266">
          <cell r="B266">
            <v>175105</v>
          </cell>
          <cell r="C266">
            <v>0</v>
          </cell>
          <cell r="E266">
            <v>152221</v>
          </cell>
          <cell r="F266">
            <v>358940</v>
          </cell>
        </row>
        <row r="267">
          <cell r="B267">
            <v>175106</v>
          </cell>
          <cell r="C267">
            <v>0</v>
          </cell>
          <cell r="E267">
            <v>152222</v>
          </cell>
          <cell r="F267">
            <v>98700</v>
          </cell>
        </row>
        <row r="268">
          <cell r="B268">
            <v>175107</v>
          </cell>
          <cell r="C268">
            <v>0</v>
          </cell>
          <cell r="E268">
            <v>152223</v>
          </cell>
          <cell r="F268">
            <v>250900</v>
          </cell>
        </row>
        <row r="269">
          <cell r="B269">
            <v>175108</v>
          </cell>
          <cell r="C269">
            <v>0</v>
          </cell>
          <cell r="E269">
            <v>152224</v>
          </cell>
          <cell r="F269">
            <v>9340</v>
          </cell>
        </row>
        <row r="270">
          <cell r="B270">
            <v>175109</v>
          </cell>
          <cell r="C270">
            <v>0</v>
          </cell>
          <cell r="E270">
            <v>152231</v>
          </cell>
          <cell r="F270">
            <v>1183373</v>
          </cell>
        </row>
        <row r="271">
          <cell r="B271">
            <v>175110</v>
          </cell>
          <cell r="C271">
            <v>0</v>
          </cell>
          <cell r="E271">
            <v>152232</v>
          </cell>
          <cell r="F271">
            <v>3687</v>
          </cell>
        </row>
        <row r="272">
          <cell r="B272">
            <v>175111</v>
          </cell>
          <cell r="C272">
            <v>0</v>
          </cell>
          <cell r="E272">
            <v>152236</v>
          </cell>
          <cell r="F272">
            <v>1465155</v>
          </cell>
        </row>
        <row r="273">
          <cell r="B273">
            <v>175112</v>
          </cell>
          <cell r="C273">
            <v>0</v>
          </cell>
          <cell r="E273">
            <v>152241</v>
          </cell>
          <cell r="F273">
            <v>52177</v>
          </cell>
        </row>
        <row r="274">
          <cell r="B274">
            <v>175113</v>
          </cell>
          <cell r="C274">
            <v>0</v>
          </cell>
          <cell r="E274">
            <v>152242</v>
          </cell>
          <cell r="F274">
            <v>52177</v>
          </cell>
        </row>
        <row r="275">
          <cell r="B275">
            <v>175114</v>
          </cell>
          <cell r="C275">
            <v>0</v>
          </cell>
          <cell r="E275">
            <v>152245</v>
          </cell>
          <cell r="F275">
            <v>0</v>
          </cell>
        </row>
        <row r="276">
          <cell r="B276">
            <v>175115</v>
          </cell>
          <cell r="C276">
            <v>0</v>
          </cell>
          <cell r="E276">
            <v>152246</v>
          </cell>
          <cell r="F276">
            <v>0</v>
          </cell>
        </row>
        <row r="277">
          <cell r="B277">
            <v>175116</v>
          </cell>
          <cell r="C277">
            <v>0</v>
          </cell>
          <cell r="E277">
            <v>152247</v>
          </cell>
          <cell r="F277">
            <v>0</v>
          </cell>
        </row>
        <row r="278">
          <cell r="B278">
            <v>175117</v>
          </cell>
          <cell r="C278">
            <v>0</v>
          </cell>
          <cell r="E278">
            <v>152248</v>
          </cell>
          <cell r="F278">
            <v>1828400</v>
          </cell>
        </row>
        <row r="279">
          <cell r="B279">
            <v>175118</v>
          </cell>
          <cell r="C279">
            <v>0</v>
          </cell>
          <cell r="E279">
            <v>152249</v>
          </cell>
          <cell r="F279">
            <v>131250</v>
          </cell>
        </row>
        <row r="280">
          <cell r="B280">
            <v>175119</v>
          </cell>
          <cell r="C280">
            <v>0</v>
          </cell>
          <cell r="E280">
            <v>152250</v>
          </cell>
          <cell r="F280">
            <v>8751403</v>
          </cell>
        </row>
        <row r="281">
          <cell r="B281">
            <v>175120</v>
          </cell>
          <cell r="C281">
            <v>317394159</v>
          </cell>
          <cell r="E281">
            <v>152251</v>
          </cell>
          <cell r="F281">
            <v>6563790</v>
          </cell>
        </row>
        <row r="282">
          <cell r="B282">
            <v>175121</v>
          </cell>
          <cell r="C282">
            <v>0</v>
          </cell>
          <cell r="E282">
            <v>152252</v>
          </cell>
          <cell r="F282">
            <v>53900</v>
          </cell>
        </row>
        <row r="283">
          <cell r="B283">
            <v>175122</v>
          </cell>
          <cell r="C283">
            <v>0</v>
          </cell>
          <cell r="E283">
            <v>152260</v>
          </cell>
          <cell r="F283">
            <v>65296</v>
          </cell>
        </row>
        <row r="284">
          <cell r="B284">
            <v>175123</v>
          </cell>
          <cell r="C284">
            <v>0</v>
          </cell>
          <cell r="E284">
            <v>152261</v>
          </cell>
          <cell r="F284">
            <v>65296</v>
          </cell>
        </row>
        <row r="285">
          <cell r="B285">
            <v>175124</v>
          </cell>
          <cell r="C285">
            <v>192804160</v>
          </cell>
          <cell r="E285">
            <v>152262</v>
          </cell>
          <cell r="F285">
            <v>0</v>
          </cell>
        </row>
        <row r="286">
          <cell r="B286">
            <v>175125</v>
          </cell>
          <cell r="C286">
            <v>53798322</v>
          </cell>
          <cell r="E286">
            <v>152263</v>
          </cell>
          <cell r="F286">
            <v>0</v>
          </cell>
        </row>
        <row r="287">
          <cell r="B287">
            <v>175126</v>
          </cell>
          <cell r="C287">
            <v>70791677</v>
          </cell>
          <cell r="E287">
            <v>152264</v>
          </cell>
          <cell r="F287">
            <v>0</v>
          </cell>
        </row>
        <row r="288">
          <cell r="B288">
            <v>175127</v>
          </cell>
          <cell r="C288">
            <v>0</v>
          </cell>
          <cell r="E288">
            <v>152267</v>
          </cell>
          <cell r="F288">
            <v>0</v>
          </cell>
        </row>
        <row r="289">
          <cell r="B289">
            <v>175129</v>
          </cell>
          <cell r="C289">
            <v>0</v>
          </cell>
          <cell r="E289">
            <v>152268</v>
          </cell>
          <cell r="F289">
            <v>0</v>
          </cell>
        </row>
        <row r="290">
          <cell r="B290">
            <v>175130</v>
          </cell>
          <cell r="C290">
            <v>63908169</v>
          </cell>
          <cell r="E290">
            <v>152269</v>
          </cell>
          <cell r="F290">
            <v>0</v>
          </cell>
        </row>
        <row r="291">
          <cell r="B291">
            <v>175131</v>
          </cell>
          <cell r="C291">
            <v>0</v>
          </cell>
          <cell r="E291">
            <v>152271</v>
          </cell>
          <cell r="F291">
            <v>16500</v>
          </cell>
        </row>
        <row r="292">
          <cell r="B292">
            <v>175132</v>
          </cell>
          <cell r="C292">
            <v>0</v>
          </cell>
          <cell r="E292">
            <v>152272</v>
          </cell>
          <cell r="F292">
            <v>17500</v>
          </cell>
        </row>
        <row r="293">
          <cell r="B293">
            <v>175133</v>
          </cell>
          <cell r="C293">
            <v>0</v>
          </cell>
          <cell r="E293">
            <v>152273</v>
          </cell>
          <cell r="F293">
            <v>788000</v>
          </cell>
        </row>
        <row r="294">
          <cell r="B294">
            <v>175134</v>
          </cell>
          <cell r="C294">
            <v>0</v>
          </cell>
          <cell r="E294">
            <v>152275</v>
          </cell>
          <cell r="F294">
            <v>0</v>
          </cell>
        </row>
        <row r="295">
          <cell r="B295">
            <v>175135</v>
          </cell>
          <cell r="C295">
            <v>0</v>
          </cell>
          <cell r="E295">
            <v>152276</v>
          </cell>
          <cell r="F295">
            <v>0</v>
          </cell>
        </row>
        <row r="296">
          <cell r="B296">
            <v>175136</v>
          </cell>
          <cell r="C296">
            <v>0</v>
          </cell>
          <cell r="E296">
            <v>152280</v>
          </cell>
          <cell r="F296">
            <v>26189</v>
          </cell>
        </row>
        <row r="297">
          <cell r="B297">
            <v>175137</v>
          </cell>
          <cell r="C297">
            <v>63908169</v>
          </cell>
          <cell r="E297">
            <v>152281</v>
          </cell>
          <cell r="F297">
            <v>26123</v>
          </cell>
        </row>
        <row r="298">
          <cell r="B298">
            <v>175138</v>
          </cell>
          <cell r="C298">
            <v>0</v>
          </cell>
          <cell r="E298">
            <v>152285</v>
          </cell>
          <cell r="F298">
            <v>66</v>
          </cell>
        </row>
        <row r="299">
          <cell r="B299">
            <v>175139</v>
          </cell>
          <cell r="C299">
            <v>0</v>
          </cell>
          <cell r="E299">
            <v>152900</v>
          </cell>
          <cell r="F299">
            <v>5000</v>
          </cell>
        </row>
        <row r="300">
          <cell r="B300">
            <v>175140</v>
          </cell>
          <cell r="C300">
            <v>0</v>
          </cell>
          <cell r="E300">
            <v>153000</v>
          </cell>
          <cell r="F300">
            <v>251861412</v>
          </cell>
        </row>
        <row r="301">
          <cell r="B301">
            <v>175141</v>
          </cell>
          <cell r="C301">
            <v>0</v>
          </cell>
          <cell r="E301">
            <v>153100</v>
          </cell>
          <cell r="F301">
            <v>0</v>
          </cell>
        </row>
        <row r="302">
          <cell r="B302">
            <v>175142</v>
          </cell>
          <cell r="C302">
            <v>0</v>
          </cell>
          <cell r="E302">
            <v>153101</v>
          </cell>
          <cell r="F302">
            <v>0</v>
          </cell>
        </row>
        <row r="303">
          <cell r="B303">
            <v>175143</v>
          </cell>
          <cell r="C303">
            <v>0</v>
          </cell>
          <cell r="E303">
            <v>153102</v>
          </cell>
          <cell r="F303">
            <v>0</v>
          </cell>
        </row>
        <row r="304">
          <cell r="B304">
            <v>175149</v>
          </cell>
          <cell r="C304">
            <v>0</v>
          </cell>
          <cell r="E304">
            <v>153103</v>
          </cell>
          <cell r="F304">
            <v>0</v>
          </cell>
        </row>
        <row r="305">
          <cell r="B305">
            <v>175150</v>
          </cell>
          <cell r="C305">
            <v>36705649</v>
          </cell>
          <cell r="E305">
            <v>153104</v>
          </cell>
          <cell r="F305">
            <v>0</v>
          </cell>
        </row>
        <row r="306">
          <cell r="B306">
            <v>175151</v>
          </cell>
          <cell r="C306">
            <v>32247333</v>
          </cell>
          <cell r="E306">
            <v>153105</v>
          </cell>
          <cell r="F306">
            <v>0</v>
          </cell>
        </row>
        <row r="307">
          <cell r="B307">
            <v>175152</v>
          </cell>
          <cell r="C307">
            <v>0</v>
          </cell>
          <cell r="E307">
            <v>153106</v>
          </cell>
          <cell r="F307">
            <v>0</v>
          </cell>
        </row>
        <row r="308">
          <cell r="B308">
            <v>175153</v>
          </cell>
          <cell r="C308">
            <v>4458316</v>
          </cell>
          <cell r="E308">
            <v>153107</v>
          </cell>
          <cell r="F308">
            <v>0</v>
          </cell>
        </row>
        <row r="309">
          <cell r="B309">
            <v>175154</v>
          </cell>
          <cell r="C309">
            <v>0</v>
          </cell>
          <cell r="E309">
            <v>153110</v>
          </cell>
          <cell r="F309">
            <v>0</v>
          </cell>
        </row>
        <row r="310">
          <cell r="B310">
            <v>175155</v>
          </cell>
          <cell r="C310">
            <v>0</v>
          </cell>
          <cell r="E310">
            <v>153111</v>
          </cell>
          <cell r="F310">
            <v>0</v>
          </cell>
        </row>
        <row r="311">
          <cell r="B311">
            <v>175156</v>
          </cell>
          <cell r="C311">
            <v>0</v>
          </cell>
          <cell r="E311">
            <v>153112</v>
          </cell>
          <cell r="F311">
            <v>0</v>
          </cell>
        </row>
        <row r="312">
          <cell r="B312">
            <v>175157</v>
          </cell>
          <cell r="C312">
            <v>0</v>
          </cell>
          <cell r="E312">
            <v>153113</v>
          </cell>
          <cell r="F312">
            <v>0</v>
          </cell>
        </row>
        <row r="313">
          <cell r="B313">
            <v>175158</v>
          </cell>
          <cell r="C313">
            <v>0</v>
          </cell>
          <cell r="E313">
            <v>153121</v>
          </cell>
          <cell r="F313">
            <v>0</v>
          </cell>
        </row>
        <row r="314">
          <cell r="B314">
            <v>175159</v>
          </cell>
          <cell r="C314">
            <v>0</v>
          </cell>
          <cell r="E314">
            <v>153200</v>
          </cell>
          <cell r="F314">
            <v>0</v>
          </cell>
        </row>
        <row r="315">
          <cell r="B315">
            <v>175160</v>
          </cell>
          <cell r="C315">
            <v>0</v>
          </cell>
          <cell r="E315">
            <v>153201</v>
          </cell>
          <cell r="F315">
            <v>0</v>
          </cell>
        </row>
        <row r="316">
          <cell r="B316">
            <v>175161</v>
          </cell>
          <cell r="C316">
            <v>0</v>
          </cell>
          <cell r="E316">
            <v>153202</v>
          </cell>
          <cell r="F316">
            <v>0</v>
          </cell>
        </row>
        <row r="317">
          <cell r="B317">
            <v>175162</v>
          </cell>
          <cell r="C317">
            <v>0</v>
          </cell>
          <cell r="E317">
            <v>153203</v>
          </cell>
          <cell r="F317">
            <v>0</v>
          </cell>
        </row>
        <row r="318">
          <cell r="B318">
            <v>175163</v>
          </cell>
          <cell r="C318">
            <v>0</v>
          </cell>
          <cell r="E318">
            <v>153204</v>
          </cell>
          <cell r="F318">
            <v>0</v>
          </cell>
        </row>
        <row r="319">
          <cell r="B319">
            <v>175164</v>
          </cell>
          <cell r="C319">
            <v>0</v>
          </cell>
          <cell r="E319">
            <v>153205</v>
          </cell>
          <cell r="F319">
            <v>0</v>
          </cell>
        </row>
        <row r="320">
          <cell r="B320">
            <v>175165</v>
          </cell>
          <cell r="C320">
            <v>0</v>
          </cell>
          <cell r="E320">
            <v>153206</v>
          </cell>
          <cell r="F320">
            <v>0</v>
          </cell>
        </row>
        <row r="321">
          <cell r="B321">
            <v>175166</v>
          </cell>
          <cell r="C321">
            <v>0</v>
          </cell>
          <cell r="E321">
            <v>153207</v>
          </cell>
          <cell r="F321">
            <v>0</v>
          </cell>
        </row>
        <row r="322">
          <cell r="B322">
            <v>175170</v>
          </cell>
          <cell r="C322">
            <v>156774000</v>
          </cell>
          <cell r="E322">
            <v>153210</v>
          </cell>
          <cell r="F322">
            <v>0</v>
          </cell>
        </row>
        <row r="323">
          <cell r="B323">
            <v>175171</v>
          </cell>
          <cell r="C323">
            <v>156774000</v>
          </cell>
          <cell r="E323">
            <v>153211</v>
          </cell>
          <cell r="F323">
            <v>0</v>
          </cell>
        </row>
        <row r="324">
          <cell r="B324">
            <v>175172</v>
          </cell>
          <cell r="C324">
            <v>0</v>
          </cell>
          <cell r="E324">
            <v>153212</v>
          </cell>
          <cell r="F324">
            <v>0</v>
          </cell>
        </row>
        <row r="325">
          <cell r="B325">
            <v>175173</v>
          </cell>
          <cell r="C325">
            <v>0</v>
          </cell>
          <cell r="E325">
            <v>153213</v>
          </cell>
          <cell r="F325">
            <v>0</v>
          </cell>
        </row>
        <row r="326">
          <cell r="B326">
            <v>175174</v>
          </cell>
          <cell r="C326">
            <v>0</v>
          </cell>
          <cell r="E326">
            <v>153221</v>
          </cell>
          <cell r="F326">
            <v>0</v>
          </cell>
        </row>
        <row r="327">
          <cell r="B327">
            <v>175300</v>
          </cell>
          <cell r="C327">
            <v>150704725</v>
          </cell>
          <cell r="E327">
            <v>153300</v>
          </cell>
          <cell r="F327">
            <v>0</v>
          </cell>
        </row>
        <row r="328">
          <cell r="B328">
            <v>175400</v>
          </cell>
          <cell r="C328">
            <v>5648712</v>
          </cell>
          <cell r="E328">
            <v>153400</v>
          </cell>
          <cell r="F328">
            <v>0</v>
          </cell>
        </row>
        <row r="329">
          <cell r="B329">
            <v>175401</v>
          </cell>
          <cell r="C329">
            <v>0</v>
          </cell>
          <cell r="E329">
            <v>153500</v>
          </cell>
          <cell r="F329">
            <v>0</v>
          </cell>
        </row>
        <row r="330">
          <cell r="B330">
            <v>175402</v>
          </cell>
          <cell r="C330">
            <v>0</v>
          </cell>
          <cell r="E330">
            <v>153600</v>
          </cell>
          <cell r="F330">
            <v>209081805</v>
          </cell>
        </row>
        <row r="331">
          <cell r="B331">
            <v>175403</v>
          </cell>
          <cell r="C331">
            <v>3202752</v>
          </cell>
          <cell r="E331">
            <v>153601</v>
          </cell>
          <cell r="F331">
            <v>9248204</v>
          </cell>
        </row>
        <row r="332">
          <cell r="B332">
            <v>175405</v>
          </cell>
          <cell r="C332">
            <v>1948245</v>
          </cell>
          <cell r="E332">
            <v>153602</v>
          </cell>
          <cell r="F332">
            <v>5309626</v>
          </cell>
        </row>
        <row r="333">
          <cell r="B333">
            <v>175406</v>
          </cell>
          <cell r="C333">
            <v>1254507</v>
          </cell>
          <cell r="E333">
            <v>153603</v>
          </cell>
          <cell r="F333">
            <v>250163</v>
          </cell>
        </row>
        <row r="334">
          <cell r="B334">
            <v>175404</v>
          </cell>
          <cell r="C334">
            <v>1665400</v>
          </cell>
          <cell r="E334">
            <v>153604</v>
          </cell>
          <cell r="F334">
            <v>3688415</v>
          </cell>
        </row>
        <row r="335">
          <cell r="B335">
            <v>175411</v>
          </cell>
          <cell r="C335">
            <v>0</v>
          </cell>
          <cell r="E335">
            <v>153605</v>
          </cell>
          <cell r="F335">
            <v>0</v>
          </cell>
        </row>
        <row r="336">
          <cell r="B336">
            <v>175412</v>
          </cell>
          <cell r="C336">
            <v>0</v>
          </cell>
          <cell r="E336">
            <v>153611</v>
          </cell>
          <cell r="F336">
            <v>189822584</v>
          </cell>
        </row>
        <row r="337">
          <cell r="B337">
            <v>175413</v>
          </cell>
          <cell r="C337">
            <v>0</v>
          </cell>
          <cell r="E337">
            <v>153612</v>
          </cell>
          <cell r="F337">
            <v>33119154</v>
          </cell>
        </row>
        <row r="338">
          <cell r="B338">
            <v>175414</v>
          </cell>
          <cell r="C338">
            <v>0</v>
          </cell>
          <cell r="E338">
            <v>153613</v>
          </cell>
          <cell r="F338">
            <v>4835378</v>
          </cell>
        </row>
        <row r="339">
          <cell r="B339">
            <v>175415</v>
          </cell>
          <cell r="C339">
            <v>0</v>
          </cell>
          <cell r="E339">
            <v>153614</v>
          </cell>
          <cell r="F339">
            <v>495341</v>
          </cell>
        </row>
        <row r="340">
          <cell r="B340">
            <v>175416</v>
          </cell>
          <cell r="C340">
            <v>746560</v>
          </cell>
          <cell r="E340">
            <v>153615</v>
          </cell>
          <cell r="F340">
            <v>158245</v>
          </cell>
        </row>
        <row r="341">
          <cell r="B341">
            <v>175417</v>
          </cell>
          <cell r="C341">
            <v>0</v>
          </cell>
          <cell r="E341">
            <v>153616</v>
          </cell>
          <cell r="F341">
            <v>132211390</v>
          </cell>
        </row>
        <row r="342">
          <cell r="B342">
            <v>175418</v>
          </cell>
          <cell r="C342">
            <v>34000</v>
          </cell>
          <cell r="E342">
            <v>153617</v>
          </cell>
          <cell r="F342">
            <v>11266562</v>
          </cell>
        </row>
        <row r="343">
          <cell r="B343">
            <v>175419</v>
          </cell>
          <cell r="C343">
            <v>0</v>
          </cell>
          <cell r="E343">
            <v>153618</v>
          </cell>
          <cell r="F343">
            <v>908118</v>
          </cell>
        </row>
        <row r="344">
          <cell r="B344">
            <v>175420</v>
          </cell>
          <cell r="C344">
            <v>0</v>
          </cell>
          <cell r="E344">
            <v>153619</v>
          </cell>
          <cell r="F344">
            <v>6828396</v>
          </cell>
        </row>
        <row r="345">
          <cell r="B345">
            <v>175500</v>
          </cell>
          <cell r="C345">
            <v>122806636</v>
          </cell>
          <cell r="E345">
            <v>153621</v>
          </cell>
          <cell r="F345">
            <v>569767</v>
          </cell>
        </row>
        <row r="346">
          <cell r="B346">
            <v>175501</v>
          </cell>
          <cell r="C346">
            <v>122806636</v>
          </cell>
          <cell r="E346">
            <v>153622</v>
          </cell>
          <cell r="F346">
            <v>16783</v>
          </cell>
        </row>
        <row r="347">
          <cell r="B347">
            <v>175502</v>
          </cell>
          <cell r="C347">
            <v>0</v>
          </cell>
          <cell r="E347">
            <v>153623</v>
          </cell>
          <cell r="F347">
            <v>0</v>
          </cell>
        </row>
        <row r="348">
          <cell r="B348">
            <v>175600</v>
          </cell>
          <cell r="C348">
            <v>47790725</v>
          </cell>
          <cell r="E348">
            <v>153624</v>
          </cell>
          <cell r="F348">
            <v>85800</v>
          </cell>
        </row>
        <row r="349">
          <cell r="B349">
            <v>175700</v>
          </cell>
          <cell r="C349">
            <v>0</v>
          </cell>
          <cell r="E349">
            <v>153625</v>
          </cell>
          <cell r="F349">
            <v>0</v>
          </cell>
        </row>
        <row r="350">
          <cell r="B350">
            <v>175800</v>
          </cell>
          <cell r="C350">
            <v>305531468</v>
          </cell>
          <cell r="E350">
            <v>153626</v>
          </cell>
          <cell r="F350">
            <v>91040</v>
          </cell>
        </row>
        <row r="351">
          <cell r="B351">
            <v>175801</v>
          </cell>
          <cell r="C351">
            <v>933000</v>
          </cell>
          <cell r="E351">
            <v>153627</v>
          </cell>
          <cell r="F351">
            <v>0</v>
          </cell>
        </row>
        <row r="352">
          <cell r="B352">
            <v>175802</v>
          </cell>
          <cell r="C352">
            <v>36980000</v>
          </cell>
          <cell r="E352">
            <v>153628</v>
          </cell>
          <cell r="F352">
            <v>374956</v>
          </cell>
        </row>
        <row r="353">
          <cell r="B353">
            <v>175803</v>
          </cell>
          <cell r="C353">
            <v>36980000</v>
          </cell>
          <cell r="E353">
            <v>153629</v>
          </cell>
          <cell r="F353">
            <v>1188</v>
          </cell>
        </row>
        <row r="354">
          <cell r="B354">
            <v>175804</v>
          </cell>
          <cell r="C354">
            <v>0</v>
          </cell>
          <cell r="E354">
            <v>153631</v>
          </cell>
          <cell r="F354">
            <v>1384867</v>
          </cell>
        </row>
        <row r="355">
          <cell r="B355">
            <v>175805</v>
          </cell>
          <cell r="C355">
            <v>0</v>
          </cell>
          <cell r="E355">
            <v>153632</v>
          </cell>
          <cell r="F355">
            <v>250319</v>
          </cell>
        </row>
        <row r="356">
          <cell r="B356">
            <v>175806</v>
          </cell>
          <cell r="C356">
            <v>0</v>
          </cell>
          <cell r="E356">
            <v>153633</v>
          </cell>
          <cell r="F356">
            <v>1134548</v>
          </cell>
        </row>
        <row r="357">
          <cell r="B357">
            <v>175807</v>
          </cell>
          <cell r="C357">
            <v>0</v>
          </cell>
          <cell r="E357">
            <v>153641</v>
          </cell>
          <cell r="F357">
            <v>0</v>
          </cell>
        </row>
        <row r="358">
          <cell r="B358">
            <v>175809</v>
          </cell>
          <cell r="C358">
            <v>0</v>
          </cell>
          <cell r="E358">
            <v>153642</v>
          </cell>
          <cell r="F358">
            <v>0</v>
          </cell>
        </row>
        <row r="359">
          <cell r="B359">
            <v>175810</v>
          </cell>
          <cell r="C359">
            <v>172457815</v>
          </cell>
          <cell r="E359">
            <v>153643</v>
          </cell>
          <cell r="F359">
            <v>0</v>
          </cell>
        </row>
        <row r="360">
          <cell r="B360">
            <v>175811</v>
          </cell>
          <cell r="C360">
            <v>0</v>
          </cell>
          <cell r="E360">
            <v>153651</v>
          </cell>
          <cell r="F360">
            <v>651400</v>
          </cell>
        </row>
        <row r="361">
          <cell r="B361">
            <v>175812</v>
          </cell>
          <cell r="C361">
            <v>0</v>
          </cell>
          <cell r="E361">
            <v>153661</v>
          </cell>
          <cell r="F361">
            <v>6680023</v>
          </cell>
        </row>
        <row r="362">
          <cell r="B362">
            <v>175813</v>
          </cell>
          <cell r="C362">
            <v>39430000</v>
          </cell>
          <cell r="E362">
            <v>153662</v>
          </cell>
          <cell r="F362">
            <v>1732699</v>
          </cell>
        </row>
        <row r="363">
          <cell r="B363">
            <v>175814</v>
          </cell>
          <cell r="C363">
            <v>0</v>
          </cell>
          <cell r="E363">
            <v>153663</v>
          </cell>
          <cell r="F363">
            <v>4947324</v>
          </cell>
        </row>
        <row r="364">
          <cell r="B364">
            <v>175815</v>
          </cell>
          <cell r="C364">
            <v>2323190</v>
          </cell>
          <cell r="E364">
            <v>153681</v>
          </cell>
          <cell r="F364">
            <v>724960</v>
          </cell>
        </row>
        <row r="365">
          <cell r="B365">
            <v>175816</v>
          </cell>
          <cell r="C365">
            <v>0</v>
          </cell>
          <cell r="E365">
            <v>153682</v>
          </cell>
          <cell r="F365">
            <v>5245</v>
          </cell>
        </row>
        <row r="366">
          <cell r="B366">
            <v>175817</v>
          </cell>
          <cell r="C366">
            <v>1717390</v>
          </cell>
          <cell r="E366">
            <v>153683</v>
          </cell>
          <cell r="F366">
            <v>719715</v>
          </cell>
        </row>
        <row r="367">
          <cell r="B367">
            <v>175818</v>
          </cell>
          <cell r="C367">
            <v>27091700</v>
          </cell>
          <cell r="E367">
            <v>153700</v>
          </cell>
          <cell r="F367">
            <v>0</v>
          </cell>
        </row>
        <row r="368">
          <cell r="B368">
            <v>175819</v>
          </cell>
          <cell r="C368">
            <v>26027540</v>
          </cell>
          <cell r="E368">
            <v>153701</v>
          </cell>
          <cell r="F368">
            <v>0</v>
          </cell>
        </row>
        <row r="369">
          <cell r="B369">
            <v>175820</v>
          </cell>
          <cell r="C369">
            <v>3745241</v>
          </cell>
          <cell r="E369">
            <v>153702</v>
          </cell>
          <cell r="F369">
            <v>0</v>
          </cell>
        </row>
        <row r="370">
          <cell r="B370">
            <v>175821</v>
          </cell>
          <cell r="C370">
            <v>1773630</v>
          </cell>
          <cell r="E370">
            <v>153703</v>
          </cell>
          <cell r="F370">
            <v>0</v>
          </cell>
        </row>
        <row r="371">
          <cell r="B371">
            <v>175822</v>
          </cell>
          <cell r="C371">
            <v>0</v>
          </cell>
          <cell r="E371">
            <v>153704</v>
          </cell>
          <cell r="F371">
            <v>0</v>
          </cell>
        </row>
        <row r="372">
          <cell r="B372">
            <v>175824</v>
          </cell>
          <cell r="C372">
            <v>70349124</v>
          </cell>
          <cell r="E372">
            <v>153705</v>
          </cell>
          <cell r="F372">
            <v>0</v>
          </cell>
        </row>
        <row r="373">
          <cell r="B373">
            <v>175825</v>
          </cell>
          <cell r="C373">
            <v>210000</v>
          </cell>
          <cell r="E373">
            <v>153706</v>
          </cell>
          <cell r="F373">
            <v>0</v>
          </cell>
        </row>
        <row r="374">
          <cell r="B374">
            <v>175826</v>
          </cell>
          <cell r="C374">
            <v>2664915</v>
          </cell>
          <cell r="E374">
            <v>153707</v>
          </cell>
          <cell r="F374">
            <v>0</v>
          </cell>
        </row>
        <row r="375">
          <cell r="B375">
            <v>175827</v>
          </cell>
          <cell r="C375">
            <v>0</v>
          </cell>
          <cell r="E375">
            <v>153708</v>
          </cell>
          <cell r="F375">
            <v>0</v>
          </cell>
        </row>
        <row r="376">
          <cell r="B376">
            <v>175830</v>
          </cell>
          <cell r="C376">
            <v>5172790</v>
          </cell>
          <cell r="E376">
            <v>153709</v>
          </cell>
          <cell r="F376">
            <v>0</v>
          </cell>
        </row>
        <row r="377">
          <cell r="B377">
            <v>175831</v>
          </cell>
          <cell r="C377">
            <v>0</v>
          </cell>
          <cell r="E377">
            <v>153711</v>
          </cell>
          <cell r="F377">
            <v>0</v>
          </cell>
        </row>
        <row r="378">
          <cell r="B378">
            <v>175832</v>
          </cell>
          <cell r="C378">
            <v>2061580</v>
          </cell>
          <cell r="E378">
            <v>153800</v>
          </cell>
          <cell r="F378">
            <v>0</v>
          </cell>
        </row>
        <row r="379">
          <cell r="B379">
            <v>175833</v>
          </cell>
          <cell r="C379">
            <v>262490</v>
          </cell>
          <cell r="E379">
            <v>153900</v>
          </cell>
          <cell r="F379">
            <v>41087148</v>
          </cell>
        </row>
        <row r="380">
          <cell r="B380">
            <v>175834</v>
          </cell>
          <cell r="C380">
            <v>0</v>
          </cell>
          <cell r="E380">
            <v>153901</v>
          </cell>
          <cell r="F380">
            <v>0</v>
          </cell>
        </row>
        <row r="381">
          <cell r="B381">
            <v>175839</v>
          </cell>
          <cell r="C381">
            <v>2848720</v>
          </cell>
          <cell r="E381">
            <v>153902</v>
          </cell>
          <cell r="F381">
            <v>0</v>
          </cell>
        </row>
        <row r="382">
          <cell r="B382">
            <v>175840</v>
          </cell>
          <cell r="C382">
            <v>6698348</v>
          </cell>
          <cell r="E382">
            <v>153903</v>
          </cell>
          <cell r="F382">
            <v>41082148</v>
          </cell>
        </row>
        <row r="383">
          <cell r="B383">
            <v>175841</v>
          </cell>
          <cell r="C383">
            <v>6093410</v>
          </cell>
          <cell r="E383">
            <v>153904</v>
          </cell>
          <cell r="F383">
            <v>1390049</v>
          </cell>
        </row>
        <row r="384">
          <cell r="B384">
            <v>175842</v>
          </cell>
          <cell r="C384">
            <v>306438</v>
          </cell>
          <cell r="E384">
            <v>153905</v>
          </cell>
          <cell r="F384">
            <v>39692099</v>
          </cell>
        </row>
        <row r="385">
          <cell r="B385">
            <v>175849</v>
          </cell>
          <cell r="C385">
            <v>298500</v>
          </cell>
          <cell r="E385">
            <v>153906</v>
          </cell>
          <cell r="F385">
            <v>0</v>
          </cell>
        </row>
        <row r="386">
          <cell r="B386">
            <v>175851</v>
          </cell>
          <cell r="C386">
            <v>23923200</v>
          </cell>
          <cell r="E386">
            <v>153911</v>
          </cell>
          <cell r="F386">
            <v>5000</v>
          </cell>
        </row>
        <row r="387">
          <cell r="B387">
            <v>175852</v>
          </cell>
          <cell r="C387">
            <v>0</v>
          </cell>
          <cell r="E387">
            <v>154000</v>
          </cell>
          <cell r="F387">
            <v>0</v>
          </cell>
        </row>
        <row r="388">
          <cell r="B388">
            <v>175853</v>
          </cell>
          <cell r="C388">
            <v>7600300</v>
          </cell>
          <cell r="E388">
            <v>154100</v>
          </cell>
          <cell r="F388">
            <v>1692459</v>
          </cell>
        </row>
        <row r="389">
          <cell r="B389">
            <v>175854</v>
          </cell>
          <cell r="C389">
            <v>0</v>
          </cell>
          <cell r="E389">
            <v>154101</v>
          </cell>
          <cell r="F389">
            <v>0</v>
          </cell>
        </row>
        <row r="390">
          <cell r="B390">
            <v>175855</v>
          </cell>
          <cell r="C390">
            <v>0</v>
          </cell>
          <cell r="E390">
            <v>154102</v>
          </cell>
          <cell r="F390">
            <v>0</v>
          </cell>
        </row>
        <row r="391">
          <cell r="B391">
            <v>175856</v>
          </cell>
          <cell r="C391">
            <v>0</v>
          </cell>
          <cell r="E391">
            <v>154103</v>
          </cell>
          <cell r="F391">
            <v>0</v>
          </cell>
        </row>
        <row r="392">
          <cell r="B392">
            <v>175857</v>
          </cell>
          <cell r="C392">
            <v>2812900</v>
          </cell>
          <cell r="E392">
            <v>154104</v>
          </cell>
          <cell r="F392">
            <v>0</v>
          </cell>
        </row>
        <row r="393">
          <cell r="B393">
            <v>175858</v>
          </cell>
          <cell r="C393">
            <v>4290740</v>
          </cell>
          <cell r="E393">
            <v>154105</v>
          </cell>
          <cell r="F393">
            <v>0</v>
          </cell>
        </row>
        <row r="394">
          <cell r="B394">
            <v>175859</v>
          </cell>
          <cell r="C394">
            <v>1677840</v>
          </cell>
          <cell r="E394">
            <v>154108</v>
          </cell>
          <cell r="F394">
            <v>0</v>
          </cell>
        </row>
        <row r="395">
          <cell r="B395">
            <v>175860</v>
          </cell>
          <cell r="C395">
            <v>22400000</v>
          </cell>
          <cell r="E395">
            <v>154111</v>
          </cell>
          <cell r="F395">
            <v>1692459</v>
          </cell>
        </row>
        <row r="396">
          <cell r="B396">
            <v>175861</v>
          </cell>
          <cell r="C396">
            <v>1017370</v>
          </cell>
          <cell r="E396">
            <v>154112</v>
          </cell>
          <cell r="F396">
            <v>1515091</v>
          </cell>
        </row>
        <row r="397">
          <cell r="B397">
            <v>175862</v>
          </cell>
          <cell r="C397">
            <v>0</v>
          </cell>
          <cell r="E397">
            <v>154113</v>
          </cell>
          <cell r="F397">
            <v>177368</v>
          </cell>
        </row>
        <row r="398">
          <cell r="B398">
            <v>175863</v>
          </cell>
          <cell r="C398">
            <v>14892250</v>
          </cell>
          <cell r="E398">
            <v>154114</v>
          </cell>
          <cell r="F398">
            <v>0</v>
          </cell>
        </row>
        <row r="399">
          <cell r="B399">
            <v>175864</v>
          </cell>
          <cell r="C399">
            <v>1800000</v>
          </cell>
          <cell r="E399">
            <v>154189</v>
          </cell>
          <cell r="F399">
            <v>0</v>
          </cell>
        </row>
        <row r="400">
          <cell r="B400">
            <v>175865</v>
          </cell>
          <cell r="C400">
            <v>0</v>
          </cell>
          <cell r="E400">
            <v>154200</v>
          </cell>
          <cell r="F400">
            <v>0</v>
          </cell>
        </row>
        <row r="401">
          <cell r="B401">
            <v>175871</v>
          </cell>
          <cell r="C401">
            <v>0</v>
          </cell>
          <cell r="E401">
            <v>154201</v>
          </cell>
          <cell r="F401">
            <v>0</v>
          </cell>
        </row>
        <row r="402">
          <cell r="B402">
            <v>175900</v>
          </cell>
          <cell r="C402">
            <v>0</v>
          </cell>
          <cell r="E402">
            <v>154202</v>
          </cell>
          <cell r="F402">
            <v>0</v>
          </cell>
        </row>
        <row r="403">
          <cell r="B403">
            <v>177000</v>
          </cell>
          <cell r="C403">
            <v>27348442</v>
          </cell>
          <cell r="E403">
            <v>154203</v>
          </cell>
          <cell r="F403">
            <v>0</v>
          </cell>
        </row>
        <row r="404">
          <cell r="B404">
            <v>177100</v>
          </cell>
          <cell r="C404">
            <v>27348442</v>
          </cell>
          <cell r="E404">
            <v>154204</v>
          </cell>
          <cell r="F404">
            <v>0</v>
          </cell>
        </row>
        <row r="405">
          <cell r="B405">
            <v>178000</v>
          </cell>
          <cell r="C405">
            <v>1083561428</v>
          </cell>
          <cell r="E405">
            <v>154205</v>
          </cell>
          <cell r="F405">
            <v>0</v>
          </cell>
        </row>
        <row r="406">
          <cell r="B406">
            <v>178100</v>
          </cell>
          <cell r="C406">
            <v>1049384252</v>
          </cell>
          <cell r="E406">
            <v>154206</v>
          </cell>
          <cell r="F406">
            <v>0</v>
          </cell>
        </row>
        <row r="407">
          <cell r="B407">
            <v>178200</v>
          </cell>
          <cell r="C407">
            <v>34054196</v>
          </cell>
          <cell r="E407">
            <v>154207</v>
          </cell>
          <cell r="F407">
            <v>0</v>
          </cell>
        </row>
        <row r="408">
          <cell r="B408">
            <v>178300</v>
          </cell>
          <cell r="C408">
            <v>122980</v>
          </cell>
          <cell r="E408">
            <v>154208</v>
          </cell>
          <cell r="F408">
            <v>0</v>
          </cell>
        </row>
        <row r="409">
          <cell r="B409">
            <v>179000</v>
          </cell>
          <cell r="C409">
            <v>0</v>
          </cell>
          <cell r="E409">
            <v>154209</v>
          </cell>
          <cell r="F409">
            <v>0</v>
          </cell>
        </row>
        <row r="410">
          <cell r="B410">
            <v>179100</v>
          </cell>
          <cell r="C410">
            <v>0</v>
          </cell>
          <cell r="E410">
            <v>154210</v>
          </cell>
          <cell r="F410">
            <v>0</v>
          </cell>
        </row>
        <row r="411">
          <cell r="B411">
            <v>179101</v>
          </cell>
          <cell r="C411">
            <v>0</v>
          </cell>
          <cell r="E411">
            <v>154211</v>
          </cell>
          <cell r="F411">
            <v>0</v>
          </cell>
        </row>
        <row r="412">
          <cell r="B412">
            <v>179102</v>
          </cell>
          <cell r="C412">
            <v>0</v>
          </cell>
          <cell r="E412">
            <v>154221</v>
          </cell>
          <cell r="F412">
            <v>0</v>
          </cell>
        </row>
        <row r="413">
          <cell r="B413">
            <v>179103</v>
          </cell>
          <cell r="C413">
            <v>0</v>
          </cell>
          <cell r="E413">
            <v>154300</v>
          </cell>
          <cell r="F413">
            <v>0</v>
          </cell>
        </row>
        <row r="414">
          <cell r="B414">
            <v>179104</v>
          </cell>
          <cell r="C414">
            <v>0</v>
          </cell>
          <cell r="E414">
            <v>154400</v>
          </cell>
          <cell r="F414">
            <v>0</v>
          </cell>
        </row>
        <row r="415">
          <cell r="B415">
            <v>179105</v>
          </cell>
          <cell r="C415">
            <v>0</v>
          </cell>
          <cell r="E415">
            <v>154500</v>
          </cell>
          <cell r="F415">
            <v>0</v>
          </cell>
        </row>
        <row r="416">
          <cell r="B416">
            <v>179106</v>
          </cell>
          <cell r="C416">
            <v>0</v>
          </cell>
          <cell r="E416">
            <v>154600</v>
          </cell>
          <cell r="F416">
            <v>0</v>
          </cell>
        </row>
        <row r="417">
          <cell r="B417">
            <v>179107</v>
          </cell>
          <cell r="C417">
            <v>0</v>
          </cell>
          <cell r="E417">
            <v>154601</v>
          </cell>
          <cell r="F417">
            <v>0</v>
          </cell>
        </row>
        <row r="418">
          <cell r="B418">
            <v>179108</v>
          </cell>
          <cell r="C418">
            <v>0</v>
          </cell>
          <cell r="E418">
            <v>154602</v>
          </cell>
          <cell r="F418">
            <v>0</v>
          </cell>
        </row>
        <row r="419">
          <cell r="B419">
            <v>179109</v>
          </cell>
          <cell r="C419">
            <v>0</v>
          </cell>
          <cell r="E419">
            <v>154603</v>
          </cell>
          <cell r="F419">
            <v>0</v>
          </cell>
        </row>
        <row r="420">
          <cell r="B420">
            <v>179111</v>
          </cell>
          <cell r="C420">
            <v>0</v>
          </cell>
          <cell r="E420">
            <v>154611</v>
          </cell>
          <cell r="F420">
            <v>0</v>
          </cell>
        </row>
        <row r="421">
          <cell r="B421">
            <v>179161</v>
          </cell>
          <cell r="C421">
            <v>0</v>
          </cell>
          <cell r="E421">
            <v>154612</v>
          </cell>
          <cell r="F421">
            <v>0</v>
          </cell>
        </row>
        <row r="422">
          <cell r="B422">
            <v>179200</v>
          </cell>
          <cell r="C422">
            <v>0</v>
          </cell>
          <cell r="E422">
            <v>154613</v>
          </cell>
          <cell r="F422">
            <v>0</v>
          </cell>
        </row>
        <row r="423">
          <cell r="B423">
            <v>179201</v>
          </cell>
          <cell r="C423">
            <v>0</v>
          </cell>
          <cell r="E423">
            <v>154651</v>
          </cell>
          <cell r="F423">
            <v>0</v>
          </cell>
        </row>
        <row r="424">
          <cell r="B424">
            <v>179202</v>
          </cell>
          <cell r="C424">
            <v>0</v>
          </cell>
          <cell r="E424">
            <v>154652</v>
          </cell>
          <cell r="F424">
            <v>0</v>
          </cell>
        </row>
        <row r="425">
          <cell r="B425">
            <v>179203</v>
          </cell>
          <cell r="C425">
            <v>0</v>
          </cell>
          <cell r="E425">
            <v>154653</v>
          </cell>
          <cell r="F425">
            <v>0</v>
          </cell>
        </row>
        <row r="426">
          <cell r="B426">
            <v>179204</v>
          </cell>
          <cell r="C426">
            <v>0</v>
          </cell>
          <cell r="E426">
            <v>157000</v>
          </cell>
          <cell r="F426">
            <v>139678273</v>
          </cell>
        </row>
        <row r="427">
          <cell r="B427">
            <v>179205</v>
          </cell>
          <cell r="C427">
            <v>0</v>
          </cell>
          <cell r="E427">
            <v>157100</v>
          </cell>
          <cell r="F427">
            <v>139678273</v>
          </cell>
        </row>
        <row r="428">
          <cell r="B428">
            <v>179206</v>
          </cell>
          <cell r="C428">
            <v>0</v>
          </cell>
          <cell r="E428">
            <v>158000</v>
          </cell>
          <cell r="F428">
            <v>1049507232</v>
          </cell>
        </row>
        <row r="429">
          <cell r="B429">
            <v>179207</v>
          </cell>
          <cell r="C429">
            <v>0</v>
          </cell>
          <cell r="E429">
            <v>158100</v>
          </cell>
          <cell r="F429">
            <v>1049384252</v>
          </cell>
        </row>
        <row r="430">
          <cell r="B430">
            <v>179208</v>
          </cell>
          <cell r="C430">
            <v>0</v>
          </cell>
          <cell r="E430">
            <v>158200</v>
          </cell>
          <cell r="F430">
            <v>0</v>
          </cell>
        </row>
        <row r="431">
          <cell r="B431">
            <v>179209</v>
          </cell>
          <cell r="C431">
            <v>0</v>
          </cell>
          <cell r="E431">
            <v>158300</v>
          </cell>
          <cell r="F431">
            <v>122980</v>
          </cell>
        </row>
        <row r="432">
          <cell r="B432">
            <v>179210</v>
          </cell>
          <cell r="C432">
            <v>0</v>
          </cell>
          <cell r="E432">
            <v>159000</v>
          </cell>
          <cell r="F432">
            <v>0</v>
          </cell>
        </row>
        <row r="433">
          <cell r="B433">
            <v>179211</v>
          </cell>
          <cell r="C433">
            <v>0</v>
          </cell>
          <cell r="E433">
            <v>159100</v>
          </cell>
          <cell r="F433">
            <v>0</v>
          </cell>
        </row>
        <row r="434">
          <cell r="B434">
            <v>179212</v>
          </cell>
          <cell r="C434">
            <v>0</v>
          </cell>
          <cell r="E434">
            <v>159101</v>
          </cell>
          <cell r="F434">
            <v>0</v>
          </cell>
        </row>
        <row r="435">
          <cell r="B435">
            <v>179213</v>
          </cell>
          <cell r="C435">
            <v>0</v>
          </cell>
          <cell r="E435">
            <v>159102</v>
          </cell>
          <cell r="F435">
            <v>0</v>
          </cell>
        </row>
        <row r="436">
          <cell r="B436">
            <v>179214</v>
          </cell>
          <cell r="C436">
            <v>0</v>
          </cell>
          <cell r="E436">
            <v>159103</v>
          </cell>
          <cell r="F436">
            <v>0</v>
          </cell>
        </row>
        <row r="437">
          <cell r="B437">
            <v>179215</v>
          </cell>
          <cell r="C437">
            <v>0</v>
          </cell>
          <cell r="E437">
            <v>159104</v>
          </cell>
          <cell r="F437">
            <v>0</v>
          </cell>
        </row>
        <row r="438">
          <cell r="B438">
            <v>179216</v>
          </cell>
          <cell r="C438">
            <v>0</v>
          </cell>
          <cell r="E438">
            <v>159105</v>
          </cell>
          <cell r="F438">
            <v>0</v>
          </cell>
        </row>
        <row r="439">
          <cell r="B439">
            <v>179220</v>
          </cell>
          <cell r="C439">
            <v>0</v>
          </cell>
          <cell r="E439">
            <v>159106</v>
          </cell>
          <cell r="F439">
            <v>0</v>
          </cell>
        </row>
        <row r="440">
          <cell r="B440">
            <v>179221</v>
          </cell>
          <cell r="C440">
            <v>0</v>
          </cell>
          <cell r="E440">
            <v>159111</v>
          </cell>
          <cell r="F440">
            <v>0</v>
          </cell>
        </row>
        <row r="441">
          <cell r="B441">
            <v>179222</v>
          </cell>
          <cell r="C441">
            <v>0</v>
          </cell>
          <cell r="E441">
            <v>159112</v>
          </cell>
          <cell r="F441">
            <v>0</v>
          </cell>
        </row>
        <row r="442">
          <cell r="B442">
            <v>179223</v>
          </cell>
          <cell r="C442">
            <v>0</v>
          </cell>
          <cell r="E442">
            <v>159113</v>
          </cell>
          <cell r="F442">
            <v>0</v>
          </cell>
        </row>
        <row r="443">
          <cell r="B443">
            <v>179224</v>
          </cell>
          <cell r="C443">
            <v>0</v>
          </cell>
          <cell r="E443">
            <v>159116</v>
          </cell>
          <cell r="F443">
            <v>0</v>
          </cell>
        </row>
        <row r="444">
          <cell r="B444">
            <v>179225</v>
          </cell>
          <cell r="C444">
            <v>0</v>
          </cell>
          <cell r="E444">
            <v>159117</v>
          </cell>
          <cell r="F444">
            <v>0</v>
          </cell>
        </row>
        <row r="445">
          <cell r="B445">
            <v>179226</v>
          </cell>
          <cell r="C445">
            <v>0</v>
          </cell>
          <cell r="E445">
            <v>159118</v>
          </cell>
          <cell r="F445">
            <v>0</v>
          </cell>
        </row>
        <row r="446">
          <cell r="B446">
            <v>179227</v>
          </cell>
          <cell r="C446">
            <v>0</v>
          </cell>
          <cell r="E446">
            <v>159119</v>
          </cell>
          <cell r="F446">
            <v>0</v>
          </cell>
        </row>
        <row r="447">
          <cell r="B447">
            <v>179228</v>
          </cell>
          <cell r="C447">
            <v>0</v>
          </cell>
          <cell r="E447">
            <v>159120</v>
          </cell>
          <cell r="F447">
            <v>0</v>
          </cell>
        </row>
        <row r="448">
          <cell r="B448">
            <v>179229</v>
          </cell>
          <cell r="C448">
            <v>0</v>
          </cell>
          <cell r="E448">
            <v>159121</v>
          </cell>
          <cell r="F448">
            <v>0</v>
          </cell>
        </row>
        <row r="449">
          <cell r="B449">
            <v>179230</v>
          </cell>
          <cell r="C449">
            <v>0</v>
          </cell>
          <cell r="E449">
            <v>159122</v>
          </cell>
          <cell r="F449">
            <v>0</v>
          </cell>
        </row>
        <row r="450">
          <cell r="B450">
            <v>179231</v>
          </cell>
          <cell r="C450">
            <v>0</v>
          </cell>
          <cell r="E450">
            <v>159151</v>
          </cell>
          <cell r="F450">
            <v>0</v>
          </cell>
        </row>
        <row r="451">
          <cell r="B451">
            <v>179232</v>
          </cell>
          <cell r="C451">
            <v>0</v>
          </cell>
          <cell r="E451">
            <v>159200</v>
          </cell>
          <cell r="F451">
            <v>0</v>
          </cell>
        </row>
        <row r="452">
          <cell r="B452">
            <v>179233</v>
          </cell>
          <cell r="C452">
            <v>0</v>
          </cell>
          <cell r="E452">
            <v>159201</v>
          </cell>
          <cell r="F452">
            <v>0</v>
          </cell>
        </row>
        <row r="453">
          <cell r="B453">
            <v>179234</v>
          </cell>
          <cell r="C453">
            <v>0</v>
          </cell>
          <cell r="E453">
            <v>159202</v>
          </cell>
          <cell r="F453">
            <v>0</v>
          </cell>
        </row>
        <row r="454">
          <cell r="B454">
            <v>179235</v>
          </cell>
          <cell r="C454">
            <v>0</v>
          </cell>
          <cell r="E454">
            <v>159211</v>
          </cell>
          <cell r="F454">
            <v>0</v>
          </cell>
        </row>
        <row r="455">
          <cell r="B455">
            <v>179236</v>
          </cell>
          <cell r="C455">
            <v>0</v>
          </cell>
          <cell r="E455">
            <v>159300</v>
          </cell>
          <cell r="F455">
            <v>0</v>
          </cell>
        </row>
        <row r="456">
          <cell r="B456">
            <v>179237</v>
          </cell>
          <cell r="C456">
            <v>0</v>
          </cell>
          <cell r="E456">
            <v>159301</v>
          </cell>
          <cell r="F456">
            <v>0</v>
          </cell>
        </row>
        <row r="457">
          <cell r="B457">
            <v>179238</v>
          </cell>
          <cell r="C457">
            <v>0</v>
          </cell>
          <cell r="E457">
            <v>159302</v>
          </cell>
          <cell r="F457">
            <v>0</v>
          </cell>
        </row>
        <row r="458">
          <cell r="B458">
            <v>179251</v>
          </cell>
          <cell r="C458">
            <v>0</v>
          </cell>
          <cell r="E458">
            <v>159303</v>
          </cell>
          <cell r="F458">
            <v>0</v>
          </cell>
        </row>
        <row r="459">
          <cell r="B459">
            <v>179252</v>
          </cell>
          <cell r="C459">
            <v>0</v>
          </cell>
          <cell r="E459">
            <v>159304</v>
          </cell>
          <cell r="F459">
            <v>0</v>
          </cell>
        </row>
        <row r="460">
          <cell r="B460">
            <v>179253</v>
          </cell>
          <cell r="C460">
            <v>0</v>
          </cell>
          <cell r="E460">
            <v>159309</v>
          </cell>
          <cell r="F460">
            <v>0</v>
          </cell>
        </row>
        <row r="461">
          <cell r="B461">
            <v>179254</v>
          </cell>
          <cell r="C461">
            <v>0</v>
          </cell>
          <cell r="E461">
            <v>159307</v>
          </cell>
          <cell r="F461">
            <v>0</v>
          </cell>
        </row>
        <row r="462">
          <cell r="B462">
            <v>179255</v>
          </cell>
          <cell r="C462">
            <v>0</v>
          </cell>
          <cell r="E462">
            <v>159308</v>
          </cell>
          <cell r="F462">
            <v>0</v>
          </cell>
        </row>
        <row r="463">
          <cell r="B463">
            <v>179300</v>
          </cell>
          <cell r="C463">
            <v>0</v>
          </cell>
          <cell r="E463">
            <v>159311</v>
          </cell>
          <cell r="F463">
            <v>0</v>
          </cell>
        </row>
        <row r="464">
          <cell r="B464">
            <v>179301</v>
          </cell>
          <cell r="C464">
            <v>0</v>
          </cell>
          <cell r="E464">
            <v>159312</v>
          </cell>
          <cell r="F464">
            <v>0</v>
          </cell>
        </row>
        <row r="465">
          <cell r="B465">
            <v>179302</v>
          </cell>
          <cell r="C465">
            <v>0</v>
          </cell>
          <cell r="E465">
            <v>159313</v>
          </cell>
          <cell r="F465">
            <v>0</v>
          </cell>
        </row>
        <row r="466">
          <cell r="B466">
            <v>179303</v>
          </cell>
          <cell r="C466">
            <v>0</v>
          </cell>
          <cell r="E466">
            <v>159331</v>
          </cell>
          <cell r="F466">
            <v>0</v>
          </cell>
        </row>
        <row r="467">
          <cell r="B467">
            <v>179304</v>
          </cell>
          <cell r="C467">
            <v>0</v>
          </cell>
          <cell r="E467">
            <v>159332</v>
          </cell>
          <cell r="F467">
            <v>0</v>
          </cell>
        </row>
        <row r="468">
          <cell r="B468">
            <v>179305</v>
          </cell>
          <cell r="C468">
            <v>0</v>
          </cell>
          <cell r="E468">
            <v>159333</v>
          </cell>
          <cell r="F468">
            <v>0</v>
          </cell>
        </row>
        <row r="469">
          <cell r="B469">
            <v>179306</v>
          </cell>
          <cell r="C469">
            <v>0</v>
          </cell>
          <cell r="E469">
            <v>159341</v>
          </cell>
          <cell r="F469">
            <v>0</v>
          </cell>
        </row>
        <row r="470">
          <cell r="B470">
            <v>179316</v>
          </cell>
          <cell r="C470">
            <v>0</v>
          </cell>
          <cell r="E470">
            <v>159342</v>
          </cell>
          <cell r="F470">
            <v>0</v>
          </cell>
        </row>
        <row r="471">
          <cell r="B471">
            <v>179317</v>
          </cell>
          <cell r="C471">
            <v>0</v>
          </cell>
          <cell r="E471">
            <v>159343</v>
          </cell>
          <cell r="F471">
            <v>0</v>
          </cell>
        </row>
        <row r="472">
          <cell r="B472">
            <v>179318</v>
          </cell>
          <cell r="C472">
            <v>0</v>
          </cell>
          <cell r="E472">
            <v>159351</v>
          </cell>
          <cell r="F472">
            <v>0</v>
          </cell>
        </row>
        <row r="473">
          <cell r="B473">
            <v>179319</v>
          </cell>
          <cell r="C473">
            <v>0</v>
          </cell>
          <cell r="E473">
            <v>159361</v>
          </cell>
          <cell r="F473">
            <v>0</v>
          </cell>
        </row>
        <row r="474">
          <cell r="B474">
            <v>179320</v>
          </cell>
          <cell r="C474">
            <v>0</v>
          </cell>
          <cell r="E474">
            <v>159362</v>
          </cell>
          <cell r="F474">
            <v>0</v>
          </cell>
        </row>
        <row r="475">
          <cell r="B475">
            <v>179321</v>
          </cell>
          <cell r="C475">
            <v>0</v>
          </cell>
          <cell r="E475">
            <v>159363</v>
          </cell>
          <cell r="F475">
            <v>0</v>
          </cell>
        </row>
        <row r="476">
          <cell r="B476">
            <v>179322</v>
          </cell>
          <cell r="C476">
            <v>0</v>
          </cell>
          <cell r="E476">
            <v>159500</v>
          </cell>
          <cell r="F476">
            <v>0</v>
          </cell>
        </row>
        <row r="477">
          <cell r="B477">
            <v>179323</v>
          </cell>
          <cell r="C477">
            <v>0</v>
          </cell>
          <cell r="E477">
            <v>159510</v>
          </cell>
          <cell r="F477">
            <v>0</v>
          </cell>
        </row>
        <row r="478">
          <cell r="B478">
            <v>179307</v>
          </cell>
          <cell r="C478">
            <v>0</v>
          </cell>
          <cell r="E478">
            <v>159511</v>
          </cell>
          <cell r="F478">
            <v>0</v>
          </cell>
        </row>
        <row r="479">
          <cell r="B479">
            <v>179308</v>
          </cell>
          <cell r="C479">
            <v>0</v>
          </cell>
          <cell r="E479">
            <v>159512</v>
          </cell>
          <cell r="F479">
            <v>0</v>
          </cell>
        </row>
        <row r="480">
          <cell r="B480">
            <v>179309</v>
          </cell>
          <cell r="C480">
            <v>0</v>
          </cell>
          <cell r="E480">
            <v>159530</v>
          </cell>
          <cell r="F480">
            <v>0</v>
          </cell>
        </row>
        <row r="481">
          <cell r="B481">
            <v>179311</v>
          </cell>
          <cell r="C481">
            <v>0</v>
          </cell>
          <cell r="E481">
            <v>159531</v>
          </cell>
          <cell r="F481">
            <v>0</v>
          </cell>
        </row>
        <row r="482">
          <cell r="B482">
            <v>179315</v>
          </cell>
          <cell r="C482">
            <v>0</v>
          </cell>
          <cell r="E482">
            <v>159532</v>
          </cell>
          <cell r="F482">
            <v>0</v>
          </cell>
        </row>
        <row r="483">
          <cell r="B483">
            <v>179630</v>
          </cell>
          <cell r="C483">
            <v>0</v>
          </cell>
          <cell r="E483">
            <v>159540</v>
          </cell>
          <cell r="F483">
            <v>0</v>
          </cell>
        </row>
        <row r="484">
          <cell r="B484">
            <v>179631</v>
          </cell>
          <cell r="C484">
            <v>0</v>
          </cell>
          <cell r="E484">
            <v>159541</v>
          </cell>
          <cell r="F484">
            <v>0</v>
          </cell>
        </row>
        <row r="485">
          <cell r="B485">
            <v>179632</v>
          </cell>
          <cell r="C485">
            <v>0</v>
          </cell>
          <cell r="E485">
            <v>159542</v>
          </cell>
          <cell r="F485">
            <v>0</v>
          </cell>
        </row>
        <row r="486">
          <cell r="B486">
            <v>179633</v>
          </cell>
          <cell r="C486">
            <v>0</v>
          </cell>
          <cell r="E486">
            <v>159900</v>
          </cell>
          <cell r="F486">
            <v>0</v>
          </cell>
        </row>
        <row r="487">
          <cell r="B487">
            <v>179634</v>
          </cell>
          <cell r="C487">
            <v>0</v>
          </cell>
          <cell r="E487">
            <v>159901</v>
          </cell>
          <cell r="F487">
            <v>0</v>
          </cell>
        </row>
        <row r="488">
          <cell r="B488">
            <v>179400</v>
          </cell>
          <cell r="C488">
            <v>0</v>
          </cell>
          <cell r="E488">
            <v>159902</v>
          </cell>
          <cell r="F488">
            <v>0</v>
          </cell>
        </row>
        <row r="489">
          <cell r="B489">
            <v>179401</v>
          </cell>
          <cell r="C489">
            <v>0</v>
          </cell>
          <cell r="E489">
            <v>159903</v>
          </cell>
          <cell r="F489">
            <v>0</v>
          </cell>
        </row>
        <row r="490">
          <cell r="B490">
            <v>179402</v>
          </cell>
          <cell r="C490">
            <v>0</v>
          </cell>
          <cell r="E490">
            <v>159904</v>
          </cell>
          <cell r="F490">
            <v>0</v>
          </cell>
        </row>
        <row r="491">
          <cell r="B491">
            <v>179403</v>
          </cell>
          <cell r="C491">
            <v>0</v>
          </cell>
          <cell r="E491">
            <v>159905</v>
          </cell>
          <cell r="F491">
            <v>0</v>
          </cell>
        </row>
        <row r="492">
          <cell r="B492">
            <v>179411</v>
          </cell>
          <cell r="C492">
            <v>0</v>
          </cell>
          <cell r="E492">
            <v>159906</v>
          </cell>
          <cell r="F492">
            <v>0</v>
          </cell>
        </row>
        <row r="493">
          <cell r="B493">
            <v>179412</v>
          </cell>
          <cell r="C493">
            <v>0</v>
          </cell>
          <cell r="E493">
            <v>159907</v>
          </cell>
          <cell r="F493">
            <v>0</v>
          </cell>
        </row>
        <row r="494">
          <cell r="B494">
            <v>179413</v>
          </cell>
          <cell r="C494">
            <v>0</v>
          </cell>
          <cell r="E494">
            <v>159908</v>
          </cell>
          <cell r="F494">
            <v>0</v>
          </cell>
        </row>
        <row r="495">
          <cell r="B495">
            <v>179421</v>
          </cell>
          <cell r="C495">
            <v>0</v>
          </cell>
          <cell r="E495">
            <v>159909</v>
          </cell>
          <cell r="F495">
            <v>0</v>
          </cell>
        </row>
        <row r="496">
          <cell r="B496">
            <v>179422</v>
          </cell>
          <cell r="C496">
            <v>0</v>
          </cell>
          <cell r="E496">
            <v>159910</v>
          </cell>
          <cell r="F496">
            <v>0</v>
          </cell>
        </row>
        <row r="497">
          <cell r="B497">
            <v>179423</v>
          </cell>
          <cell r="C497">
            <v>0</v>
          </cell>
          <cell r="E497">
            <v>159912</v>
          </cell>
          <cell r="F497">
            <v>0</v>
          </cell>
        </row>
        <row r="498">
          <cell r="B498">
            <v>179431</v>
          </cell>
          <cell r="C498">
            <v>0</v>
          </cell>
          <cell r="E498">
            <v>159913</v>
          </cell>
          <cell r="F498">
            <v>0</v>
          </cell>
        </row>
        <row r="499">
          <cell r="B499">
            <v>179432</v>
          </cell>
          <cell r="C499">
            <v>0</v>
          </cell>
          <cell r="E499">
            <v>159914</v>
          </cell>
          <cell r="F499">
            <v>0</v>
          </cell>
        </row>
        <row r="500">
          <cell r="B500">
            <v>179433</v>
          </cell>
          <cell r="C500">
            <v>0</v>
          </cell>
          <cell r="E500">
            <v>159915</v>
          </cell>
          <cell r="F500">
            <v>0</v>
          </cell>
        </row>
        <row r="501">
          <cell r="B501">
            <v>179439</v>
          </cell>
          <cell r="C501">
            <v>0</v>
          </cell>
          <cell r="E501">
            <v>159916</v>
          </cell>
          <cell r="F501">
            <v>0</v>
          </cell>
        </row>
        <row r="502">
          <cell r="B502">
            <v>179437</v>
          </cell>
          <cell r="C502">
            <v>0</v>
          </cell>
          <cell r="E502">
            <v>159917</v>
          </cell>
          <cell r="F502">
            <v>0</v>
          </cell>
        </row>
        <row r="503">
          <cell r="B503">
            <v>179438</v>
          </cell>
          <cell r="C503">
            <v>0</v>
          </cell>
          <cell r="E503">
            <v>159918</v>
          </cell>
          <cell r="F503">
            <v>0</v>
          </cell>
        </row>
        <row r="504">
          <cell r="B504">
            <v>179441</v>
          </cell>
          <cell r="C504">
            <v>0</v>
          </cell>
          <cell r="E504">
            <v>159930</v>
          </cell>
          <cell r="F504">
            <v>0</v>
          </cell>
        </row>
        <row r="505">
          <cell r="B505">
            <v>179442</v>
          </cell>
          <cell r="C505">
            <v>0</v>
          </cell>
          <cell r="E505">
            <v>159931</v>
          </cell>
          <cell r="F505">
            <v>0</v>
          </cell>
        </row>
        <row r="506">
          <cell r="B506">
            <v>179443</v>
          </cell>
          <cell r="C506">
            <v>0</v>
          </cell>
          <cell r="E506">
            <v>159932</v>
          </cell>
          <cell r="F506">
            <v>0</v>
          </cell>
        </row>
        <row r="507">
          <cell r="B507">
            <v>179451</v>
          </cell>
          <cell r="C507">
            <v>0</v>
          </cell>
          <cell r="E507">
            <v>159933</v>
          </cell>
          <cell r="F507">
            <v>0</v>
          </cell>
        </row>
        <row r="508">
          <cell r="B508">
            <v>179461</v>
          </cell>
          <cell r="C508">
            <v>0</v>
          </cell>
          <cell r="E508">
            <v>159911</v>
          </cell>
          <cell r="F508">
            <v>0</v>
          </cell>
        </row>
        <row r="509">
          <cell r="B509">
            <v>179462</v>
          </cell>
          <cell r="C509">
            <v>0</v>
          </cell>
          <cell r="E509">
            <v>159919</v>
          </cell>
          <cell r="F509">
            <v>0</v>
          </cell>
        </row>
        <row r="510">
          <cell r="B510">
            <v>179463</v>
          </cell>
          <cell r="C510">
            <v>0</v>
          </cell>
          <cell r="E510">
            <v>159920</v>
          </cell>
          <cell r="F510">
            <v>0</v>
          </cell>
        </row>
        <row r="511">
          <cell r="B511">
            <v>179500</v>
          </cell>
          <cell r="C511">
            <v>0</v>
          </cell>
          <cell r="E511">
            <v>159921</v>
          </cell>
          <cell r="F511">
            <v>0</v>
          </cell>
        </row>
        <row r="512">
          <cell r="B512">
            <v>179510</v>
          </cell>
          <cell r="C512">
            <v>0</v>
          </cell>
          <cell r="E512">
            <v>159922</v>
          </cell>
          <cell r="F512">
            <v>0</v>
          </cell>
        </row>
        <row r="513">
          <cell r="B513">
            <v>179511</v>
          </cell>
          <cell r="C513">
            <v>0</v>
          </cell>
          <cell r="E513">
            <v>159923</v>
          </cell>
          <cell r="F513">
            <v>0</v>
          </cell>
        </row>
        <row r="514">
          <cell r="B514">
            <v>179512</v>
          </cell>
          <cell r="C514">
            <v>0</v>
          </cell>
          <cell r="E514">
            <v>160000</v>
          </cell>
          <cell r="F514">
            <v>59592079</v>
          </cell>
        </row>
        <row r="515">
          <cell r="B515">
            <v>179530</v>
          </cell>
          <cell r="C515">
            <v>0</v>
          </cell>
          <cell r="E515">
            <v>160100</v>
          </cell>
          <cell r="F515">
            <v>0</v>
          </cell>
        </row>
        <row r="516">
          <cell r="B516">
            <v>179531</v>
          </cell>
          <cell r="C516">
            <v>0</v>
          </cell>
          <cell r="E516">
            <v>160200</v>
          </cell>
          <cell r="F516">
            <v>0</v>
          </cell>
        </row>
        <row r="517">
          <cell r="B517">
            <v>179532</v>
          </cell>
          <cell r="C517">
            <v>0</v>
          </cell>
          <cell r="E517">
            <v>160300</v>
          </cell>
          <cell r="F517">
            <v>0</v>
          </cell>
        </row>
        <row r="518">
          <cell r="B518">
            <v>179533</v>
          </cell>
          <cell r="C518">
            <v>0</v>
          </cell>
          <cell r="E518">
            <v>160400</v>
          </cell>
          <cell r="F518">
            <v>0</v>
          </cell>
        </row>
        <row r="519">
          <cell r="B519">
            <v>179534</v>
          </cell>
          <cell r="C519">
            <v>0</v>
          </cell>
          <cell r="E519">
            <v>160500</v>
          </cell>
          <cell r="F519">
            <v>0</v>
          </cell>
        </row>
        <row r="520">
          <cell r="B520">
            <v>179600</v>
          </cell>
          <cell r="C520">
            <v>0</v>
          </cell>
          <cell r="E520">
            <v>160501</v>
          </cell>
          <cell r="F520">
            <v>0</v>
          </cell>
        </row>
        <row r="521">
          <cell r="B521">
            <v>179601</v>
          </cell>
          <cell r="C521">
            <v>0</v>
          </cell>
          <cell r="E521">
            <v>160502</v>
          </cell>
          <cell r="F521">
            <v>0</v>
          </cell>
        </row>
        <row r="522">
          <cell r="B522">
            <v>179602</v>
          </cell>
          <cell r="C522">
            <v>0</v>
          </cell>
          <cell r="E522">
            <v>160511</v>
          </cell>
          <cell r="F522">
            <v>0</v>
          </cell>
        </row>
        <row r="523">
          <cell r="B523">
            <v>179610</v>
          </cell>
          <cell r="C523">
            <v>0</v>
          </cell>
          <cell r="E523">
            <v>160512</v>
          </cell>
          <cell r="F523">
            <v>0</v>
          </cell>
        </row>
        <row r="524">
          <cell r="B524">
            <v>179611</v>
          </cell>
          <cell r="C524">
            <v>0</v>
          </cell>
          <cell r="E524">
            <v>160503</v>
          </cell>
          <cell r="F524">
            <v>0</v>
          </cell>
        </row>
        <row r="525">
          <cell r="B525">
            <v>180000</v>
          </cell>
          <cell r="C525">
            <v>7458875</v>
          </cell>
          <cell r="E525">
            <v>160514</v>
          </cell>
          <cell r="F525">
            <v>0</v>
          </cell>
        </row>
        <row r="526">
          <cell r="B526">
            <v>180100</v>
          </cell>
          <cell r="C526">
            <v>5499</v>
          </cell>
          <cell r="E526">
            <v>160515</v>
          </cell>
          <cell r="F526">
            <v>0</v>
          </cell>
        </row>
        <row r="527">
          <cell r="B527">
            <v>180200</v>
          </cell>
          <cell r="C527">
            <v>0</v>
          </cell>
          <cell r="E527">
            <v>160504</v>
          </cell>
          <cell r="F527">
            <v>0</v>
          </cell>
        </row>
        <row r="528">
          <cell r="B528">
            <v>180300</v>
          </cell>
          <cell r="C528">
            <v>0</v>
          </cell>
          <cell r="E528">
            <v>160517</v>
          </cell>
          <cell r="F528">
            <v>0</v>
          </cell>
        </row>
        <row r="529">
          <cell r="B529">
            <v>180400</v>
          </cell>
          <cell r="C529">
            <v>0</v>
          </cell>
          <cell r="E529">
            <v>160518</v>
          </cell>
          <cell r="F529">
            <v>0</v>
          </cell>
        </row>
        <row r="530">
          <cell r="B530">
            <v>180401</v>
          </cell>
          <cell r="C530">
            <v>0</v>
          </cell>
          <cell r="E530">
            <v>160505</v>
          </cell>
          <cell r="F530">
            <v>0</v>
          </cell>
        </row>
        <row r="531">
          <cell r="B531">
            <v>180402</v>
          </cell>
          <cell r="C531">
            <v>0</v>
          </cell>
          <cell r="E531">
            <v>160506</v>
          </cell>
          <cell r="F531">
            <v>0</v>
          </cell>
        </row>
        <row r="532">
          <cell r="B532">
            <v>180411</v>
          </cell>
          <cell r="C532">
            <v>0</v>
          </cell>
          <cell r="E532">
            <v>160507</v>
          </cell>
          <cell r="F532">
            <v>0</v>
          </cell>
        </row>
        <row r="533">
          <cell r="B533">
            <v>180412</v>
          </cell>
          <cell r="C533">
            <v>0</v>
          </cell>
          <cell r="E533">
            <v>160510</v>
          </cell>
          <cell r="F533">
            <v>0</v>
          </cell>
        </row>
        <row r="534">
          <cell r="B534">
            <v>180403</v>
          </cell>
          <cell r="C534">
            <v>0</v>
          </cell>
          <cell r="E534">
            <v>160521</v>
          </cell>
          <cell r="F534">
            <v>0</v>
          </cell>
        </row>
        <row r="535">
          <cell r="B535">
            <v>180414</v>
          </cell>
          <cell r="C535">
            <v>0</v>
          </cell>
          <cell r="E535">
            <v>160600</v>
          </cell>
          <cell r="F535">
            <v>0</v>
          </cell>
        </row>
        <row r="536">
          <cell r="B536">
            <v>180415</v>
          </cell>
          <cell r="C536">
            <v>0</v>
          </cell>
          <cell r="E536">
            <v>160700</v>
          </cell>
          <cell r="F536">
            <v>0</v>
          </cell>
        </row>
        <row r="537">
          <cell r="B537">
            <v>180404</v>
          </cell>
          <cell r="C537">
            <v>0</v>
          </cell>
          <cell r="E537">
            <v>160701</v>
          </cell>
          <cell r="F537">
            <v>0</v>
          </cell>
        </row>
        <row r="538">
          <cell r="B538">
            <v>180417</v>
          </cell>
          <cell r="C538">
            <v>0</v>
          </cell>
          <cell r="E538">
            <v>160702</v>
          </cell>
          <cell r="F538">
            <v>0</v>
          </cell>
        </row>
        <row r="539">
          <cell r="B539">
            <v>180418</v>
          </cell>
          <cell r="C539">
            <v>0</v>
          </cell>
          <cell r="E539">
            <v>160703</v>
          </cell>
          <cell r="F539">
            <v>0</v>
          </cell>
        </row>
        <row r="540">
          <cell r="B540">
            <v>180405</v>
          </cell>
          <cell r="C540">
            <v>0</v>
          </cell>
          <cell r="E540">
            <v>160711</v>
          </cell>
          <cell r="F540">
            <v>0</v>
          </cell>
        </row>
        <row r="541">
          <cell r="B541">
            <v>180406</v>
          </cell>
          <cell r="C541">
            <v>0</v>
          </cell>
          <cell r="E541">
            <v>160721</v>
          </cell>
          <cell r="F541">
            <v>0</v>
          </cell>
        </row>
        <row r="542">
          <cell r="B542">
            <v>180407</v>
          </cell>
          <cell r="C542">
            <v>0</v>
          </cell>
          <cell r="E542">
            <v>160722</v>
          </cell>
          <cell r="F542">
            <v>0</v>
          </cell>
        </row>
        <row r="543">
          <cell r="B543">
            <v>180410</v>
          </cell>
          <cell r="C543">
            <v>0</v>
          </cell>
          <cell r="E543">
            <v>160723</v>
          </cell>
          <cell r="F543">
            <v>0</v>
          </cell>
        </row>
        <row r="544">
          <cell r="B544">
            <v>180431</v>
          </cell>
          <cell r="C544">
            <v>0</v>
          </cell>
          <cell r="E544">
            <v>160724</v>
          </cell>
          <cell r="F544">
            <v>0</v>
          </cell>
        </row>
        <row r="545">
          <cell r="B545">
            <v>180500</v>
          </cell>
          <cell r="C545">
            <v>0</v>
          </cell>
          <cell r="E545">
            <v>160800</v>
          </cell>
          <cell r="F545">
            <v>0</v>
          </cell>
        </row>
        <row r="546">
          <cell r="B546">
            <v>180600</v>
          </cell>
          <cell r="C546">
            <v>0</v>
          </cell>
          <cell r="E546">
            <v>160900</v>
          </cell>
          <cell r="F546">
            <v>0</v>
          </cell>
        </row>
        <row r="547">
          <cell r="B547">
            <v>180700</v>
          </cell>
          <cell r="C547">
            <v>0</v>
          </cell>
          <cell r="E547">
            <v>161000</v>
          </cell>
          <cell r="F547">
            <v>0</v>
          </cell>
        </row>
        <row r="548">
          <cell r="B548">
            <v>180800</v>
          </cell>
          <cell r="C548">
            <v>0</v>
          </cell>
          <cell r="E548">
            <v>161001</v>
          </cell>
          <cell r="F548">
            <v>0</v>
          </cell>
        </row>
        <row r="549">
          <cell r="B549">
            <v>180900</v>
          </cell>
          <cell r="C549">
            <v>0</v>
          </cell>
          <cell r="E549">
            <v>161002</v>
          </cell>
          <cell r="F549">
            <v>0</v>
          </cell>
        </row>
        <row r="550">
          <cell r="B550">
            <v>181000</v>
          </cell>
          <cell r="C550">
            <v>0</v>
          </cell>
          <cell r="E550">
            <v>161100</v>
          </cell>
          <cell r="F550">
            <v>15460973</v>
          </cell>
        </row>
        <row r="551">
          <cell r="B551">
            <v>181001</v>
          </cell>
          <cell r="C551">
            <v>0</v>
          </cell>
          <cell r="E551">
            <v>161101</v>
          </cell>
          <cell r="F551">
            <v>12841339</v>
          </cell>
        </row>
        <row r="552">
          <cell r="B552">
            <v>181002</v>
          </cell>
          <cell r="C552">
            <v>0</v>
          </cell>
          <cell r="E552">
            <v>161102</v>
          </cell>
          <cell r="F552">
            <v>1921809</v>
          </cell>
        </row>
        <row r="553">
          <cell r="B553">
            <v>181100</v>
          </cell>
          <cell r="C553">
            <v>0</v>
          </cell>
          <cell r="E553">
            <v>161103</v>
          </cell>
          <cell r="F553">
            <v>697825</v>
          </cell>
        </row>
        <row r="554">
          <cell r="B554">
            <v>181200</v>
          </cell>
          <cell r="C554">
            <v>0</v>
          </cell>
          <cell r="E554">
            <v>161104</v>
          </cell>
          <cell r="F554">
            <v>0</v>
          </cell>
        </row>
        <row r="555">
          <cell r="B555">
            <v>181201</v>
          </cell>
          <cell r="C555">
            <v>0</v>
          </cell>
          <cell r="E555">
            <v>161111</v>
          </cell>
          <cell r="F555">
            <v>0</v>
          </cell>
        </row>
        <row r="556">
          <cell r="B556">
            <v>181202</v>
          </cell>
          <cell r="C556">
            <v>0</v>
          </cell>
          <cell r="E556">
            <v>161200</v>
          </cell>
          <cell r="F556">
            <v>0</v>
          </cell>
        </row>
        <row r="557">
          <cell r="B557">
            <v>181203</v>
          </cell>
          <cell r="C557">
            <v>0</v>
          </cell>
          <cell r="E557">
            <v>161300</v>
          </cell>
          <cell r="F557">
            <v>0</v>
          </cell>
        </row>
        <row r="558">
          <cell r="B558">
            <v>181204</v>
          </cell>
          <cell r="C558">
            <v>0</v>
          </cell>
          <cell r="E558">
            <v>161301</v>
          </cell>
          <cell r="F558">
            <v>0</v>
          </cell>
        </row>
        <row r="559">
          <cell r="B559">
            <v>181205</v>
          </cell>
          <cell r="C559">
            <v>0</v>
          </cell>
          <cell r="E559">
            <v>161302</v>
          </cell>
          <cell r="F559">
            <v>0</v>
          </cell>
        </row>
        <row r="560">
          <cell r="B560">
            <v>181206</v>
          </cell>
          <cell r="C560">
            <v>0</v>
          </cell>
          <cell r="E560">
            <v>161303</v>
          </cell>
          <cell r="F560">
            <v>0</v>
          </cell>
        </row>
        <row r="561">
          <cell r="B561">
            <v>181207</v>
          </cell>
          <cell r="C561">
            <v>0</v>
          </cell>
          <cell r="E561">
            <v>161304</v>
          </cell>
          <cell r="F561">
            <v>0</v>
          </cell>
        </row>
        <row r="562">
          <cell r="B562">
            <v>181208</v>
          </cell>
          <cell r="C562">
            <v>0</v>
          </cell>
          <cell r="E562">
            <v>161305</v>
          </cell>
          <cell r="F562">
            <v>0</v>
          </cell>
        </row>
        <row r="563">
          <cell r="B563">
            <v>181221</v>
          </cell>
          <cell r="C563">
            <v>0</v>
          </cell>
          <cell r="E563">
            <v>161306</v>
          </cell>
          <cell r="F563">
            <v>0</v>
          </cell>
        </row>
        <row r="564">
          <cell r="B564">
            <v>181300</v>
          </cell>
          <cell r="C564">
            <v>0</v>
          </cell>
          <cell r="E564">
            <v>161307</v>
          </cell>
          <cell r="F564">
            <v>0</v>
          </cell>
        </row>
        <row r="565">
          <cell r="B565">
            <v>181400</v>
          </cell>
          <cell r="C565">
            <v>0</v>
          </cell>
          <cell r="E565">
            <v>161321</v>
          </cell>
          <cell r="F565">
            <v>0</v>
          </cell>
        </row>
        <row r="566">
          <cell r="B566">
            <v>181401</v>
          </cell>
          <cell r="C566">
            <v>0</v>
          </cell>
          <cell r="E566">
            <v>161400</v>
          </cell>
          <cell r="F566">
            <v>0</v>
          </cell>
        </row>
        <row r="567">
          <cell r="B567">
            <v>181402</v>
          </cell>
          <cell r="C567">
            <v>0</v>
          </cell>
          <cell r="E567">
            <v>161401</v>
          </cell>
          <cell r="F567">
            <v>0</v>
          </cell>
        </row>
        <row r="568">
          <cell r="B568">
            <v>181403</v>
          </cell>
          <cell r="C568">
            <v>0</v>
          </cell>
          <cell r="E568">
            <v>161402</v>
          </cell>
          <cell r="F568">
            <v>0</v>
          </cell>
        </row>
        <row r="569">
          <cell r="B569">
            <v>181411</v>
          </cell>
          <cell r="C569">
            <v>0</v>
          </cell>
          <cell r="E569">
            <v>161403</v>
          </cell>
          <cell r="F569">
            <v>0</v>
          </cell>
        </row>
        <row r="570">
          <cell r="B570">
            <v>181500</v>
          </cell>
          <cell r="C570">
            <v>0</v>
          </cell>
          <cell r="E570">
            <v>161411</v>
          </cell>
          <cell r="F570">
            <v>0</v>
          </cell>
        </row>
        <row r="571">
          <cell r="B571">
            <v>181501</v>
          </cell>
          <cell r="C571">
            <v>0</v>
          </cell>
          <cell r="E571">
            <v>161500</v>
          </cell>
          <cell r="F571">
            <v>0</v>
          </cell>
        </row>
        <row r="572">
          <cell r="B572">
            <v>181502</v>
          </cell>
          <cell r="C572">
            <v>0</v>
          </cell>
          <cell r="E572">
            <v>161501</v>
          </cell>
          <cell r="F572">
            <v>0</v>
          </cell>
        </row>
        <row r="573">
          <cell r="B573">
            <v>181503</v>
          </cell>
          <cell r="C573">
            <v>0</v>
          </cell>
          <cell r="E573">
            <v>161502</v>
          </cell>
          <cell r="F573">
            <v>0</v>
          </cell>
        </row>
        <row r="574">
          <cell r="B574">
            <v>181504</v>
          </cell>
          <cell r="C574">
            <v>0</v>
          </cell>
          <cell r="E574">
            <v>161503</v>
          </cell>
          <cell r="F574">
            <v>0</v>
          </cell>
        </row>
        <row r="575">
          <cell r="B575">
            <v>181505</v>
          </cell>
          <cell r="C575">
            <v>0</v>
          </cell>
          <cell r="E575">
            <v>161504</v>
          </cell>
          <cell r="F575">
            <v>0</v>
          </cell>
        </row>
        <row r="576">
          <cell r="B576">
            <v>181506</v>
          </cell>
          <cell r="C576">
            <v>0</v>
          </cell>
          <cell r="E576">
            <v>161505</v>
          </cell>
          <cell r="F576">
            <v>0</v>
          </cell>
        </row>
        <row r="577">
          <cell r="B577">
            <v>181507</v>
          </cell>
          <cell r="C577">
            <v>0</v>
          </cell>
          <cell r="E577">
            <v>161506</v>
          </cell>
          <cell r="F577">
            <v>0</v>
          </cell>
        </row>
        <row r="578">
          <cell r="B578">
            <v>181508</v>
          </cell>
          <cell r="C578">
            <v>0</v>
          </cell>
          <cell r="E578">
            <v>161507</v>
          </cell>
          <cell r="F578">
            <v>0</v>
          </cell>
        </row>
        <row r="579">
          <cell r="B579">
            <v>181509</v>
          </cell>
          <cell r="C579">
            <v>0</v>
          </cell>
          <cell r="E579">
            <v>161508</v>
          </cell>
          <cell r="F579">
            <v>0</v>
          </cell>
        </row>
        <row r="580">
          <cell r="B580">
            <v>181521</v>
          </cell>
          <cell r="C580">
            <v>0</v>
          </cell>
          <cell r="E580">
            <v>161509</v>
          </cell>
          <cell r="F580">
            <v>0</v>
          </cell>
        </row>
        <row r="581">
          <cell r="B581">
            <v>181600</v>
          </cell>
          <cell r="C581">
            <v>0</v>
          </cell>
          <cell r="E581">
            <v>161511</v>
          </cell>
          <cell r="F581">
            <v>0</v>
          </cell>
        </row>
        <row r="582">
          <cell r="B582">
            <v>181601</v>
          </cell>
          <cell r="C582">
            <v>0</v>
          </cell>
          <cell r="E582">
            <v>161600</v>
          </cell>
          <cell r="F582">
            <v>0</v>
          </cell>
        </row>
        <row r="583">
          <cell r="B583">
            <v>181602</v>
          </cell>
          <cell r="C583">
            <v>0</v>
          </cell>
          <cell r="E583">
            <v>161601</v>
          </cell>
          <cell r="F583">
            <v>0</v>
          </cell>
        </row>
        <row r="584">
          <cell r="B584">
            <v>181603</v>
          </cell>
          <cell r="C584">
            <v>0</v>
          </cell>
          <cell r="E584">
            <v>161602</v>
          </cell>
          <cell r="F584">
            <v>0</v>
          </cell>
        </row>
        <row r="585">
          <cell r="B585">
            <v>181604</v>
          </cell>
          <cell r="C585">
            <v>0</v>
          </cell>
          <cell r="E585">
            <v>161603</v>
          </cell>
          <cell r="F585">
            <v>0</v>
          </cell>
        </row>
        <row r="586">
          <cell r="B586">
            <v>181605</v>
          </cell>
          <cell r="C586">
            <v>0</v>
          </cell>
          <cell r="E586">
            <v>161604</v>
          </cell>
          <cell r="F586">
            <v>0</v>
          </cell>
        </row>
        <row r="587">
          <cell r="B587">
            <v>181611</v>
          </cell>
          <cell r="C587">
            <v>0</v>
          </cell>
          <cell r="E587">
            <v>161605</v>
          </cell>
          <cell r="F587">
            <v>0</v>
          </cell>
        </row>
        <row r="588">
          <cell r="B588">
            <v>181612</v>
          </cell>
          <cell r="C588">
            <v>0</v>
          </cell>
          <cell r="E588">
            <v>161611</v>
          </cell>
          <cell r="F588">
            <v>0</v>
          </cell>
        </row>
        <row r="589">
          <cell r="B589">
            <v>181613</v>
          </cell>
          <cell r="C589">
            <v>0</v>
          </cell>
          <cell r="E589">
            <v>161612</v>
          </cell>
          <cell r="F589">
            <v>0</v>
          </cell>
        </row>
        <row r="590">
          <cell r="B590">
            <v>181615</v>
          </cell>
          <cell r="C590">
            <v>0</v>
          </cell>
          <cell r="E590">
            <v>161613</v>
          </cell>
          <cell r="F590">
            <v>0</v>
          </cell>
        </row>
        <row r="591">
          <cell r="B591">
            <v>181621</v>
          </cell>
          <cell r="C591">
            <v>0</v>
          </cell>
          <cell r="E591">
            <v>161615</v>
          </cell>
          <cell r="F591">
            <v>0</v>
          </cell>
        </row>
        <row r="592">
          <cell r="B592">
            <v>181700</v>
          </cell>
          <cell r="C592">
            <v>0</v>
          </cell>
          <cell r="E592">
            <v>161621</v>
          </cell>
          <cell r="F592">
            <v>0</v>
          </cell>
        </row>
        <row r="593">
          <cell r="B593">
            <v>181800</v>
          </cell>
          <cell r="C593">
            <v>0</v>
          </cell>
          <cell r="E593">
            <v>161700</v>
          </cell>
          <cell r="F593">
            <v>0</v>
          </cell>
        </row>
        <row r="594">
          <cell r="B594">
            <v>181801</v>
          </cell>
          <cell r="C594">
            <v>0</v>
          </cell>
          <cell r="E594">
            <v>161800</v>
          </cell>
          <cell r="F594">
            <v>0</v>
          </cell>
        </row>
        <row r="595">
          <cell r="B595">
            <v>181802</v>
          </cell>
          <cell r="C595">
            <v>0</v>
          </cell>
          <cell r="E595">
            <v>161801</v>
          </cell>
          <cell r="F595">
            <v>0</v>
          </cell>
        </row>
        <row r="596">
          <cell r="B596">
            <v>181803</v>
          </cell>
          <cell r="C596">
            <v>0</v>
          </cell>
          <cell r="E596">
            <v>161802</v>
          </cell>
          <cell r="F596">
            <v>0</v>
          </cell>
        </row>
        <row r="597">
          <cell r="B597">
            <v>181804</v>
          </cell>
          <cell r="C597">
            <v>0</v>
          </cell>
          <cell r="E597">
            <v>161803</v>
          </cell>
          <cell r="F597">
            <v>0</v>
          </cell>
        </row>
        <row r="598">
          <cell r="B598">
            <v>181805</v>
          </cell>
          <cell r="C598">
            <v>0</v>
          </cell>
          <cell r="E598">
            <v>161804</v>
          </cell>
          <cell r="F598">
            <v>0</v>
          </cell>
        </row>
        <row r="599">
          <cell r="B599">
            <v>181806</v>
          </cell>
          <cell r="C599">
            <v>0</v>
          </cell>
          <cell r="E599">
            <v>161805</v>
          </cell>
          <cell r="F599">
            <v>0</v>
          </cell>
        </row>
        <row r="600">
          <cell r="B600">
            <v>181807</v>
          </cell>
          <cell r="C600">
            <v>0</v>
          </cell>
          <cell r="E600">
            <v>161806</v>
          </cell>
          <cell r="F600">
            <v>0</v>
          </cell>
        </row>
        <row r="601">
          <cell r="B601">
            <v>181808</v>
          </cell>
          <cell r="C601">
            <v>0</v>
          </cell>
          <cell r="E601">
            <v>161807</v>
          </cell>
          <cell r="F601">
            <v>0</v>
          </cell>
        </row>
        <row r="602">
          <cell r="B602">
            <v>181809</v>
          </cell>
          <cell r="C602">
            <v>0</v>
          </cell>
          <cell r="E602">
            <v>161808</v>
          </cell>
          <cell r="F602">
            <v>0</v>
          </cell>
        </row>
        <row r="603">
          <cell r="B603">
            <v>181810</v>
          </cell>
          <cell r="C603">
            <v>0</v>
          </cell>
          <cell r="E603">
            <v>161809</v>
          </cell>
          <cell r="F603">
            <v>0</v>
          </cell>
        </row>
        <row r="604">
          <cell r="B604">
            <v>181811</v>
          </cell>
          <cell r="C604">
            <v>0</v>
          </cell>
          <cell r="E604">
            <v>161810</v>
          </cell>
          <cell r="F604">
            <v>0</v>
          </cell>
        </row>
        <row r="605">
          <cell r="B605">
            <v>181821</v>
          </cell>
          <cell r="C605">
            <v>0</v>
          </cell>
          <cell r="E605">
            <v>161811</v>
          </cell>
          <cell r="F605">
            <v>0</v>
          </cell>
        </row>
        <row r="606">
          <cell r="B606">
            <v>181900</v>
          </cell>
          <cell r="C606">
            <v>7453376</v>
          </cell>
          <cell r="E606">
            <v>161821</v>
          </cell>
          <cell r="F606">
            <v>0</v>
          </cell>
        </row>
        <row r="607">
          <cell r="B607">
            <v>181901</v>
          </cell>
          <cell r="C607">
            <v>1366779</v>
          </cell>
          <cell r="E607">
            <v>161900</v>
          </cell>
          <cell r="F607">
            <v>44131106</v>
          </cell>
        </row>
        <row r="608">
          <cell r="B608">
            <v>181902</v>
          </cell>
          <cell r="C608">
            <v>1300000</v>
          </cell>
          <cell r="E608">
            <v>161901</v>
          </cell>
          <cell r="F608">
            <v>0</v>
          </cell>
        </row>
        <row r="609">
          <cell r="B609">
            <v>181903</v>
          </cell>
          <cell r="C609">
            <v>0</v>
          </cell>
          <cell r="E609">
            <v>161902</v>
          </cell>
          <cell r="F609">
            <v>0</v>
          </cell>
        </row>
        <row r="610">
          <cell r="B610">
            <v>181904</v>
          </cell>
          <cell r="C610">
            <v>0</v>
          </cell>
          <cell r="E610">
            <v>161903</v>
          </cell>
          <cell r="F610">
            <v>20000</v>
          </cell>
        </row>
        <row r="611">
          <cell r="B611">
            <v>181905</v>
          </cell>
          <cell r="C611">
            <v>0</v>
          </cell>
          <cell r="E611">
            <v>161904</v>
          </cell>
          <cell r="F611">
            <v>0</v>
          </cell>
        </row>
        <row r="612">
          <cell r="B612">
            <v>181906</v>
          </cell>
          <cell r="C612">
            <v>0</v>
          </cell>
          <cell r="E612">
            <v>161905</v>
          </cell>
          <cell r="F612">
            <v>0</v>
          </cell>
        </row>
        <row r="613">
          <cell r="B613">
            <v>181907</v>
          </cell>
          <cell r="C613">
            <v>0</v>
          </cell>
          <cell r="E613">
            <v>161906</v>
          </cell>
          <cell r="F613">
            <v>0</v>
          </cell>
        </row>
        <row r="614">
          <cell r="B614">
            <v>181908</v>
          </cell>
          <cell r="C614">
            <v>0</v>
          </cell>
          <cell r="E614">
            <v>161907</v>
          </cell>
          <cell r="F614">
            <v>0</v>
          </cell>
        </row>
        <row r="615">
          <cell r="B615">
            <v>181910</v>
          </cell>
          <cell r="C615">
            <v>0</v>
          </cell>
          <cell r="E615">
            <v>161910</v>
          </cell>
          <cell r="F615">
            <v>0</v>
          </cell>
        </row>
        <row r="616">
          <cell r="B616">
            <v>181911</v>
          </cell>
          <cell r="C616">
            <v>4786597</v>
          </cell>
          <cell r="E616">
            <v>161911</v>
          </cell>
          <cell r="F616">
            <v>44111106</v>
          </cell>
        </row>
        <row r="617">
          <cell r="B617">
            <v>181912</v>
          </cell>
          <cell r="C617">
            <v>0</v>
          </cell>
          <cell r="E617">
            <v>162100</v>
          </cell>
          <cell r="F617">
            <v>0</v>
          </cell>
        </row>
        <row r="618">
          <cell r="B618">
            <v>181921</v>
          </cell>
          <cell r="C618">
            <v>0</v>
          </cell>
          <cell r="E618">
            <v>162200</v>
          </cell>
          <cell r="F618">
            <v>0</v>
          </cell>
        </row>
        <row r="619">
          <cell r="B619">
            <v>181922</v>
          </cell>
          <cell r="C619">
            <v>0</v>
          </cell>
          <cell r="E619">
            <v>162300</v>
          </cell>
          <cell r="F619">
            <v>0</v>
          </cell>
        </row>
        <row r="620">
          <cell r="B620">
            <v>181923</v>
          </cell>
          <cell r="C620">
            <v>0</v>
          </cell>
          <cell r="E620">
            <v>162400</v>
          </cell>
          <cell r="F620">
            <v>0</v>
          </cell>
        </row>
        <row r="621">
          <cell r="B621">
            <v>182100</v>
          </cell>
          <cell r="C621">
            <v>0</v>
          </cell>
          <cell r="E621">
            <v>162500</v>
          </cell>
          <cell r="F621">
            <v>0</v>
          </cell>
        </row>
        <row r="622">
          <cell r="B622">
            <v>182200</v>
          </cell>
          <cell r="C622">
            <v>0</v>
          </cell>
          <cell r="E622">
            <v>162600</v>
          </cell>
          <cell r="F622">
            <v>0</v>
          </cell>
        </row>
        <row r="623">
          <cell r="B623">
            <v>182300</v>
          </cell>
          <cell r="C623">
            <v>0</v>
          </cell>
          <cell r="E623">
            <v>162700</v>
          </cell>
          <cell r="F623">
            <v>0</v>
          </cell>
        </row>
        <row r="624">
          <cell r="B624">
            <v>182400</v>
          </cell>
          <cell r="C624">
            <v>0</v>
          </cell>
          <cell r="E624">
            <v>162800</v>
          </cell>
          <cell r="F624">
            <v>0</v>
          </cell>
        </row>
        <row r="625">
          <cell r="B625">
            <v>182500</v>
          </cell>
          <cell r="C625">
            <v>0</v>
          </cell>
          <cell r="E625">
            <v>162900</v>
          </cell>
          <cell r="F625">
            <v>1305278</v>
          </cell>
        </row>
        <row r="626">
          <cell r="B626">
            <v>183000</v>
          </cell>
          <cell r="C626">
            <v>0</v>
          </cell>
          <cell r="E626">
            <v>162901</v>
          </cell>
          <cell r="F626">
            <v>1305278</v>
          </cell>
        </row>
        <row r="627">
          <cell r="B627">
            <v>183100</v>
          </cell>
          <cell r="C627">
            <v>0</v>
          </cell>
          <cell r="E627">
            <v>163000</v>
          </cell>
          <cell r="F627">
            <v>0</v>
          </cell>
        </row>
        <row r="628">
          <cell r="B628">
            <v>183500</v>
          </cell>
          <cell r="C628">
            <v>0</v>
          </cell>
          <cell r="E628">
            <v>163100</v>
          </cell>
          <cell r="F628">
            <v>0</v>
          </cell>
        </row>
        <row r="629">
          <cell r="B629">
            <v>185000</v>
          </cell>
          <cell r="C629">
            <v>732484221</v>
          </cell>
          <cell r="E629">
            <v>163200</v>
          </cell>
          <cell r="F629">
            <v>0</v>
          </cell>
        </row>
        <row r="630">
          <cell r="B630">
            <v>185100</v>
          </cell>
          <cell r="C630">
            <v>422010746</v>
          </cell>
          <cell r="E630">
            <v>163300</v>
          </cell>
          <cell r="F630">
            <v>0</v>
          </cell>
        </row>
        <row r="631">
          <cell r="B631">
            <v>185101</v>
          </cell>
          <cell r="C631">
            <v>272728586</v>
          </cell>
          <cell r="E631">
            <v>163900</v>
          </cell>
          <cell r="F631">
            <v>0</v>
          </cell>
        </row>
        <row r="632">
          <cell r="B632">
            <v>185102</v>
          </cell>
          <cell r="C632">
            <v>34910314</v>
          </cell>
          <cell r="E632">
            <v>165000</v>
          </cell>
          <cell r="F632">
            <v>202109154</v>
          </cell>
        </row>
        <row r="633">
          <cell r="B633">
            <v>185120</v>
          </cell>
          <cell r="C633">
            <v>114371846</v>
          </cell>
          <cell r="E633">
            <v>165100</v>
          </cell>
          <cell r="F633">
            <v>202109154</v>
          </cell>
        </row>
        <row r="634">
          <cell r="B634">
            <v>185200</v>
          </cell>
          <cell r="C634">
            <v>310473475</v>
          </cell>
          <cell r="E634">
            <v>168000</v>
          </cell>
          <cell r="F634">
            <v>0</v>
          </cell>
        </row>
        <row r="635">
          <cell r="B635">
            <v>187000</v>
          </cell>
          <cell r="C635">
            <v>0</v>
          </cell>
        </row>
        <row r="636">
          <cell r="B636">
            <v>187001</v>
          </cell>
          <cell r="C636">
            <v>0</v>
          </cell>
        </row>
        <row r="637">
          <cell r="B637">
            <v>187002</v>
          </cell>
          <cell r="C637">
            <v>0</v>
          </cell>
        </row>
        <row r="638">
          <cell r="B638">
            <v>187003</v>
          </cell>
          <cell r="C638">
            <v>0</v>
          </cell>
        </row>
        <row r="639">
          <cell r="B639">
            <v>187004</v>
          </cell>
          <cell r="C639">
            <v>0</v>
          </cell>
        </row>
        <row r="640">
          <cell r="B640">
            <v>187005</v>
          </cell>
          <cell r="C640">
            <v>0</v>
          </cell>
        </row>
        <row r="641">
          <cell r="B641">
            <v>188000</v>
          </cell>
          <cell r="C641">
            <v>0</v>
          </cell>
        </row>
        <row r="642">
          <cell r="B642">
            <v>129700</v>
          </cell>
          <cell r="C642">
            <v>5004162256</v>
          </cell>
          <cell r="E642">
            <v>149700</v>
          </cell>
          <cell r="F642">
            <v>5861428934</v>
          </cell>
        </row>
        <row r="643">
          <cell r="C643">
            <v>857266678</v>
          </cell>
        </row>
      </sheetData>
      <sheetData sheetId="18">
        <row r="1">
          <cell r="B1" t="str">
            <v>전기 손익내역표(일반)</v>
          </cell>
        </row>
        <row r="4">
          <cell r="B4" t="str">
            <v>코 드</v>
          </cell>
          <cell r="C4" t="str">
            <v>잔           액</v>
          </cell>
          <cell r="E4" t="str">
            <v>코 드</v>
          </cell>
          <cell r="F4" t="str">
            <v>잔           액</v>
          </cell>
        </row>
        <row r="5">
          <cell r="B5">
            <v>270000</v>
          </cell>
          <cell r="C5">
            <v>31864425680</v>
          </cell>
          <cell r="E5">
            <v>250000</v>
          </cell>
          <cell r="F5">
            <v>40759776805</v>
          </cell>
        </row>
        <row r="6">
          <cell r="B6">
            <v>270100</v>
          </cell>
          <cell r="C6">
            <v>27899996823</v>
          </cell>
          <cell r="E6">
            <v>250100</v>
          </cell>
          <cell r="F6">
            <v>33396544154</v>
          </cell>
        </row>
        <row r="7">
          <cell r="B7">
            <v>270200</v>
          </cell>
          <cell r="C7">
            <v>14916358906</v>
          </cell>
          <cell r="E7">
            <v>250200</v>
          </cell>
          <cell r="F7">
            <v>16634576161</v>
          </cell>
        </row>
        <row r="8">
          <cell r="B8">
            <v>270201</v>
          </cell>
          <cell r="C8">
            <v>0</v>
          </cell>
          <cell r="E8">
            <v>250201</v>
          </cell>
          <cell r="F8">
            <v>0</v>
          </cell>
        </row>
        <row r="9">
          <cell r="B9">
            <v>270202</v>
          </cell>
          <cell r="C9">
            <v>0</v>
          </cell>
          <cell r="E9">
            <v>250202</v>
          </cell>
          <cell r="F9">
            <v>0</v>
          </cell>
        </row>
        <row r="10">
          <cell r="B10">
            <v>270203</v>
          </cell>
          <cell r="C10">
            <v>0</v>
          </cell>
          <cell r="E10">
            <v>250203</v>
          </cell>
          <cell r="F10">
            <v>0</v>
          </cell>
        </row>
        <row r="11">
          <cell r="B11">
            <v>270204</v>
          </cell>
          <cell r="C11">
            <v>0</v>
          </cell>
          <cell r="E11">
            <v>250204</v>
          </cell>
          <cell r="F11">
            <v>0</v>
          </cell>
        </row>
        <row r="12">
          <cell r="B12">
            <v>270205</v>
          </cell>
          <cell r="C12">
            <v>0</v>
          </cell>
          <cell r="E12">
            <v>250205</v>
          </cell>
          <cell r="F12">
            <v>0</v>
          </cell>
        </row>
        <row r="13">
          <cell r="B13">
            <v>270206</v>
          </cell>
          <cell r="C13">
            <v>0</v>
          </cell>
          <cell r="E13">
            <v>250206</v>
          </cell>
          <cell r="F13">
            <v>0</v>
          </cell>
        </row>
        <row r="14">
          <cell r="B14">
            <v>270207</v>
          </cell>
          <cell r="C14">
            <v>0</v>
          </cell>
          <cell r="E14">
            <v>250207</v>
          </cell>
          <cell r="F14">
            <v>0</v>
          </cell>
        </row>
        <row r="15">
          <cell r="B15">
            <v>270208</v>
          </cell>
          <cell r="C15">
            <v>13630337737</v>
          </cell>
          <cell r="E15">
            <v>250208</v>
          </cell>
          <cell r="F15">
            <v>14029358549</v>
          </cell>
        </row>
        <row r="16">
          <cell r="B16">
            <v>270209</v>
          </cell>
          <cell r="C16">
            <v>0</v>
          </cell>
          <cell r="E16">
            <v>250209</v>
          </cell>
          <cell r="F16">
            <v>0</v>
          </cell>
        </row>
        <row r="17">
          <cell r="B17">
            <v>270210</v>
          </cell>
          <cell r="C17">
            <v>0</v>
          </cell>
          <cell r="E17">
            <v>250210</v>
          </cell>
          <cell r="F17">
            <v>0</v>
          </cell>
        </row>
        <row r="18">
          <cell r="B18">
            <v>270211</v>
          </cell>
          <cell r="C18">
            <v>0</v>
          </cell>
          <cell r="E18">
            <v>250211</v>
          </cell>
          <cell r="F18">
            <v>0</v>
          </cell>
        </row>
        <row r="19">
          <cell r="B19">
            <v>270212</v>
          </cell>
          <cell r="C19">
            <v>0</v>
          </cell>
          <cell r="E19">
            <v>250212</v>
          </cell>
          <cell r="F19">
            <v>0</v>
          </cell>
        </row>
        <row r="20">
          <cell r="B20">
            <v>270213</v>
          </cell>
          <cell r="C20">
            <v>0</v>
          </cell>
          <cell r="E20">
            <v>250213</v>
          </cell>
          <cell r="F20">
            <v>0</v>
          </cell>
        </row>
        <row r="21">
          <cell r="B21">
            <v>270214</v>
          </cell>
          <cell r="C21">
            <v>0</v>
          </cell>
          <cell r="E21">
            <v>250214</v>
          </cell>
          <cell r="F21">
            <v>0</v>
          </cell>
        </row>
        <row r="22">
          <cell r="B22">
            <v>270215</v>
          </cell>
          <cell r="C22">
            <v>0</v>
          </cell>
          <cell r="E22">
            <v>250215</v>
          </cell>
          <cell r="F22">
            <v>0</v>
          </cell>
        </row>
        <row r="23">
          <cell r="B23">
            <v>270216</v>
          </cell>
          <cell r="C23">
            <v>0</v>
          </cell>
          <cell r="E23">
            <v>250216</v>
          </cell>
          <cell r="F23">
            <v>0</v>
          </cell>
        </row>
        <row r="24">
          <cell r="B24">
            <v>270225</v>
          </cell>
          <cell r="C24">
            <v>0</v>
          </cell>
          <cell r="E24">
            <v>250225</v>
          </cell>
          <cell r="F24">
            <v>0</v>
          </cell>
        </row>
        <row r="25">
          <cell r="B25">
            <v>270217</v>
          </cell>
          <cell r="C25">
            <v>0</v>
          </cell>
          <cell r="E25">
            <v>250217</v>
          </cell>
          <cell r="F25">
            <v>0</v>
          </cell>
        </row>
        <row r="26">
          <cell r="B26">
            <v>270226</v>
          </cell>
          <cell r="C26">
            <v>2460488468</v>
          </cell>
          <cell r="E26">
            <v>250226</v>
          </cell>
          <cell r="F26">
            <v>2605217612</v>
          </cell>
        </row>
        <row r="27">
          <cell r="B27">
            <v>270227</v>
          </cell>
          <cell r="C27">
            <v>369215205</v>
          </cell>
          <cell r="E27">
            <v>250227</v>
          </cell>
          <cell r="F27">
            <v>429263494</v>
          </cell>
        </row>
        <row r="28">
          <cell r="B28">
            <v>270230</v>
          </cell>
          <cell r="C28">
            <v>2091273263</v>
          </cell>
          <cell r="E28">
            <v>250230</v>
          </cell>
          <cell r="F28">
            <v>2175954118</v>
          </cell>
        </row>
        <row r="29">
          <cell r="B29">
            <v>270231</v>
          </cell>
          <cell r="C29">
            <v>0</v>
          </cell>
          <cell r="E29">
            <v>250231</v>
          </cell>
          <cell r="F29">
            <v>0</v>
          </cell>
        </row>
        <row r="30">
          <cell r="B30">
            <v>270240</v>
          </cell>
          <cell r="C30">
            <v>-1174467299</v>
          </cell>
          <cell r="E30">
            <v>250240</v>
          </cell>
          <cell r="F30">
            <v>0</v>
          </cell>
        </row>
        <row r="31">
          <cell r="B31">
            <v>270300</v>
          </cell>
          <cell r="C31">
            <v>12982332334</v>
          </cell>
          <cell r="E31">
            <v>250300</v>
          </cell>
          <cell r="F31">
            <v>16759417993</v>
          </cell>
        </row>
        <row r="32">
          <cell r="B32">
            <v>270301</v>
          </cell>
          <cell r="C32">
            <v>-174821737</v>
          </cell>
          <cell r="E32">
            <v>250301</v>
          </cell>
          <cell r="F32">
            <v>0</v>
          </cell>
        </row>
        <row r="33">
          <cell r="B33">
            <v>270302</v>
          </cell>
          <cell r="C33">
            <v>-174821737</v>
          </cell>
          <cell r="E33">
            <v>250302</v>
          </cell>
          <cell r="F33">
            <v>0</v>
          </cell>
        </row>
        <row r="34">
          <cell r="B34">
            <v>270303</v>
          </cell>
          <cell r="C34">
            <v>0</v>
          </cell>
          <cell r="E34">
            <v>250303</v>
          </cell>
          <cell r="F34">
            <v>0</v>
          </cell>
        </row>
        <row r="35">
          <cell r="B35">
            <v>270304</v>
          </cell>
          <cell r="C35">
            <v>0</v>
          </cell>
          <cell r="E35">
            <v>250304</v>
          </cell>
          <cell r="F35">
            <v>0</v>
          </cell>
        </row>
        <row r="36">
          <cell r="B36">
            <v>270305</v>
          </cell>
          <cell r="C36">
            <v>0</v>
          </cell>
          <cell r="E36">
            <v>250305</v>
          </cell>
          <cell r="F36">
            <v>0</v>
          </cell>
        </row>
        <row r="37">
          <cell r="B37">
            <v>270306</v>
          </cell>
          <cell r="C37">
            <v>0</v>
          </cell>
          <cell r="E37">
            <v>250306</v>
          </cell>
          <cell r="F37">
            <v>0</v>
          </cell>
        </row>
        <row r="38">
          <cell r="B38">
            <v>270307</v>
          </cell>
          <cell r="C38">
            <v>0</v>
          </cell>
          <cell r="E38">
            <v>250307</v>
          </cell>
          <cell r="F38">
            <v>0</v>
          </cell>
        </row>
        <row r="39">
          <cell r="B39">
            <v>270308</v>
          </cell>
          <cell r="C39">
            <v>0</v>
          </cell>
          <cell r="E39">
            <v>250308</v>
          </cell>
          <cell r="F39">
            <v>0</v>
          </cell>
        </row>
        <row r="40">
          <cell r="B40">
            <v>270309</v>
          </cell>
          <cell r="C40">
            <v>0</v>
          </cell>
          <cell r="E40">
            <v>250309</v>
          </cell>
          <cell r="F40">
            <v>0</v>
          </cell>
        </row>
        <row r="41">
          <cell r="B41">
            <v>270310</v>
          </cell>
          <cell r="C41">
            <v>0</v>
          </cell>
          <cell r="E41">
            <v>250310</v>
          </cell>
          <cell r="F41">
            <v>0</v>
          </cell>
        </row>
        <row r="42">
          <cell r="B42">
            <v>270311</v>
          </cell>
          <cell r="C42">
            <v>0</v>
          </cell>
          <cell r="E42">
            <v>250311</v>
          </cell>
          <cell r="F42">
            <v>0</v>
          </cell>
        </row>
        <row r="43">
          <cell r="B43">
            <v>270312</v>
          </cell>
          <cell r="C43">
            <v>0</v>
          </cell>
          <cell r="E43">
            <v>250312</v>
          </cell>
          <cell r="F43">
            <v>0</v>
          </cell>
        </row>
        <row r="44">
          <cell r="B44">
            <v>270313</v>
          </cell>
          <cell r="C44">
            <v>0</v>
          </cell>
          <cell r="E44">
            <v>250313</v>
          </cell>
          <cell r="F44">
            <v>0</v>
          </cell>
        </row>
        <row r="45">
          <cell r="B45">
            <v>270314</v>
          </cell>
          <cell r="C45">
            <v>0</v>
          </cell>
          <cell r="E45">
            <v>250314</v>
          </cell>
          <cell r="F45">
            <v>0</v>
          </cell>
        </row>
        <row r="46">
          <cell r="B46">
            <v>270315</v>
          </cell>
          <cell r="C46">
            <v>0</v>
          </cell>
          <cell r="E46">
            <v>250315</v>
          </cell>
          <cell r="F46">
            <v>0</v>
          </cell>
        </row>
        <row r="47">
          <cell r="B47">
            <v>270316</v>
          </cell>
          <cell r="C47">
            <v>0</v>
          </cell>
          <cell r="E47">
            <v>250316</v>
          </cell>
          <cell r="F47">
            <v>0</v>
          </cell>
        </row>
        <row r="48">
          <cell r="B48">
            <v>270317</v>
          </cell>
          <cell r="C48">
            <v>0</v>
          </cell>
          <cell r="E48">
            <v>250317</v>
          </cell>
          <cell r="F48">
            <v>0</v>
          </cell>
        </row>
        <row r="49">
          <cell r="B49">
            <v>270318</v>
          </cell>
          <cell r="C49">
            <v>0</v>
          </cell>
          <cell r="E49">
            <v>250318</v>
          </cell>
          <cell r="F49">
            <v>0</v>
          </cell>
        </row>
        <row r="50">
          <cell r="B50">
            <v>270319</v>
          </cell>
          <cell r="C50">
            <v>0</v>
          </cell>
          <cell r="E50">
            <v>250319</v>
          </cell>
          <cell r="F50">
            <v>0</v>
          </cell>
        </row>
        <row r="51">
          <cell r="B51">
            <v>270320</v>
          </cell>
          <cell r="C51">
            <v>0</v>
          </cell>
          <cell r="E51">
            <v>250320</v>
          </cell>
          <cell r="F51">
            <v>0</v>
          </cell>
        </row>
        <row r="52">
          <cell r="B52">
            <v>270321</v>
          </cell>
          <cell r="C52">
            <v>0</v>
          </cell>
          <cell r="E52">
            <v>250321</v>
          </cell>
          <cell r="F52">
            <v>0</v>
          </cell>
        </row>
        <row r="53">
          <cell r="B53">
            <v>270330</v>
          </cell>
          <cell r="C53">
            <v>0</v>
          </cell>
          <cell r="E53">
            <v>250330</v>
          </cell>
          <cell r="F53">
            <v>0</v>
          </cell>
        </row>
        <row r="54">
          <cell r="B54">
            <v>270331</v>
          </cell>
          <cell r="C54">
            <v>0</v>
          </cell>
          <cell r="E54">
            <v>250331</v>
          </cell>
          <cell r="F54">
            <v>0</v>
          </cell>
        </row>
        <row r="55">
          <cell r="B55">
            <v>270332</v>
          </cell>
          <cell r="C55">
            <v>0</v>
          </cell>
          <cell r="E55">
            <v>250332</v>
          </cell>
          <cell r="F55">
            <v>0</v>
          </cell>
        </row>
        <row r="56">
          <cell r="B56">
            <v>270351</v>
          </cell>
          <cell r="C56">
            <v>0</v>
          </cell>
          <cell r="E56">
            <v>250351</v>
          </cell>
          <cell r="F56">
            <v>0</v>
          </cell>
        </row>
        <row r="57">
          <cell r="B57">
            <v>270360</v>
          </cell>
          <cell r="C57">
            <v>13157154071</v>
          </cell>
          <cell r="E57">
            <v>250360</v>
          </cell>
          <cell r="F57">
            <v>16759417993</v>
          </cell>
        </row>
        <row r="58">
          <cell r="B58">
            <v>270400</v>
          </cell>
          <cell r="C58">
            <v>1305583</v>
          </cell>
          <cell r="E58">
            <v>250400</v>
          </cell>
          <cell r="F58">
            <v>2550000</v>
          </cell>
        </row>
        <row r="59">
          <cell r="B59">
            <v>270401</v>
          </cell>
          <cell r="C59">
            <v>0</v>
          </cell>
          <cell r="E59">
            <v>250401</v>
          </cell>
          <cell r="F59">
            <v>0</v>
          </cell>
        </row>
        <row r="60">
          <cell r="B60">
            <v>270402</v>
          </cell>
          <cell r="C60">
            <v>0</v>
          </cell>
          <cell r="E60">
            <v>250402</v>
          </cell>
          <cell r="F60">
            <v>0</v>
          </cell>
        </row>
        <row r="61">
          <cell r="B61">
            <v>270403</v>
          </cell>
          <cell r="C61">
            <v>0</v>
          </cell>
          <cell r="E61">
            <v>250403</v>
          </cell>
          <cell r="F61">
            <v>0</v>
          </cell>
        </row>
        <row r="62">
          <cell r="B62">
            <v>270404</v>
          </cell>
          <cell r="C62">
            <v>0</v>
          </cell>
          <cell r="E62">
            <v>250404</v>
          </cell>
          <cell r="F62">
            <v>0</v>
          </cell>
        </row>
        <row r="63">
          <cell r="B63">
            <v>270409</v>
          </cell>
          <cell r="C63">
            <v>0</v>
          </cell>
          <cell r="E63">
            <v>250409</v>
          </cell>
          <cell r="F63">
            <v>0</v>
          </cell>
        </row>
        <row r="64">
          <cell r="B64">
            <v>270405</v>
          </cell>
          <cell r="C64">
            <v>0</v>
          </cell>
          <cell r="E64">
            <v>250405</v>
          </cell>
          <cell r="F64">
            <v>0</v>
          </cell>
        </row>
        <row r="65">
          <cell r="B65">
            <v>270410</v>
          </cell>
          <cell r="C65">
            <v>0</v>
          </cell>
          <cell r="E65">
            <v>250410</v>
          </cell>
          <cell r="F65">
            <v>0</v>
          </cell>
        </row>
        <row r="66">
          <cell r="B66">
            <v>270411</v>
          </cell>
          <cell r="C66">
            <v>0</v>
          </cell>
          <cell r="E66">
            <v>250411</v>
          </cell>
          <cell r="F66">
            <v>0</v>
          </cell>
        </row>
        <row r="67">
          <cell r="B67">
            <v>270412</v>
          </cell>
          <cell r="C67">
            <v>0</v>
          </cell>
          <cell r="E67">
            <v>250412</v>
          </cell>
          <cell r="F67">
            <v>0</v>
          </cell>
        </row>
        <row r="68">
          <cell r="B68">
            <v>270413</v>
          </cell>
          <cell r="C68">
            <v>0</v>
          </cell>
          <cell r="E68">
            <v>250413</v>
          </cell>
          <cell r="F68">
            <v>0</v>
          </cell>
        </row>
        <row r="69">
          <cell r="B69">
            <v>270419</v>
          </cell>
          <cell r="C69">
            <v>0</v>
          </cell>
          <cell r="E69">
            <v>250419</v>
          </cell>
          <cell r="F69">
            <v>0</v>
          </cell>
        </row>
        <row r="70">
          <cell r="B70">
            <v>270420</v>
          </cell>
          <cell r="C70">
            <v>1305583</v>
          </cell>
          <cell r="E70">
            <v>250420</v>
          </cell>
          <cell r="F70">
            <v>2550000</v>
          </cell>
        </row>
        <row r="71">
          <cell r="B71">
            <v>270421</v>
          </cell>
          <cell r="C71">
            <v>0</v>
          </cell>
          <cell r="E71">
            <v>250421</v>
          </cell>
          <cell r="F71">
            <v>0</v>
          </cell>
        </row>
        <row r="72">
          <cell r="B72">
            <v>270422</v>
          </cell>
          <cell r="C72">
            <v>1305583</v>
          </cell>
          <cell r="E72">
            <v>250422</v>
          </cell>
          <cell r="F72">
            <v>2550000</v>
          </cell>
        </row>
        <row r="73">
          <cell r="B73">
            <v>270423</v>
          </cell>
          <cell r="C73">
            <v>0</v>
          </cell>
          <cell r="E73">
            <v>250423</v>
          </cell>
          <cell r="F73">
            <v>0</v>
          </cell>
        </row>
        <row r="74">
          <cell r="B74">
            <v>270424</v>
          </cell>
          <cell r="C74">
            <v>0</v>
          </cell>
          <cell r="E74">
            <v>250424</v>
          </cell>
          <cell r="F74">
            <v>0</v>
          </cell>
        </row>
        <row r="75">
          <cell r="B75">
            <v>270429</v>
          </cell>
          <cell r="C75">
            <v>0</v>
          </cell>
          <cell r="E75">
            <v>250429</v>
          </cell>
          <cell r="F75">
            <v>0</v>
          </cell>
        </row>
        <row r="76">
          <cell r="B76">
            <v>270430</v>
          </cell>
          <cell r="C76">
            <v>0</v>
          </cell>
          <cell r="E76">
            <v>250430</v>
          </cell>
          <cell r="F76">
            <v>0</v>
          </cell>
        </row>
        <row r="77">
          <cell r="B77">
            <v>270431</v>
          </cell>
          <cell r="C77">
            <v>0</v>
          </cell>
          <cell r="E77">
            <v>250431</v>
          </cell>
          <cell r="F77">
            <v>0</v>
          </cell>
        </row>
        <row r="78">
          <cell r="B78">
            <v>270432</v>
          </cell>
          <cell r="C78">
            <v>0</v>
          </cell>
          <cell r="E78">
            <v>250432</v>
          </cell>
          <cell r="F78">
            <v>0</v>
          </cell>
        </row>
        <row r="79">
          <cell r="B79">
            <v>270433</v>
          </cell>
          <cell r="C79">
            <v>0</v>
          </cell>
          <cell r="E79">
            <v>250433</v>
          </cell>
          <cell r="F79">
            <v>0</v>
          </cell>
        </row>
        <row r="80">
          <cell r="B80">
            <v>270451</v>
          </cell>
          <cell r="C80">
            <v>0</v>
          </cell>
          <cell r="E80">
            <v>250451</v>
          </cell>
          <cell r="F80">
            <v>0</v>
          </cell>
        </row>
        <row r="81">
          <cell r="B81">
            <v>270500</v>
          </cell>
          <cell r="C81">
            <v>3783524187</v>
          </cell>
          <cell r="E81">
            <v>250500</v>
          </cell>
          <cell r="F81">
            <v>4283360209</v>
          </cell>
        </row>
        <row r="82">
          <cell r="B82">
            <v>270600</v>
          </cell>
          <cell r="C82">
            <v>180904670</v>
          </cell>
          <cell r="E82">
            <v>250600</v>
          </cell>
          <cell r="F82">
            <v>170721000</v>
          </cell>
        </row>
        <row r="83">
          <cell r="B83">
            <v>270601</v>
          </cell>
          <cell r="C83">
            <v>180904670</v>
          </cell>
          <cell r="E83">
            <v>250601</v>
          </cell>
          <cell r="F83">
            <v>170721000</v>
          </cell>
        </row>
        <row r="84">
          <cell r="B84">
            <v>270602</v>
          </cell>
          <cell r="C84">
            <v>0</v>
          </cell>
          <cell r="E84">
            <v>250602</v>
          </cell>
          <cell r="F84">
            <v>0</v>
          </cell>
        </row>
        <row r="85">
          <cell r="B85">
            <v>270603</v>
          </cell>
          <cell r="C85">
            <v>0</v>
          </cell>
          <cell r="E85">
            <v>250603</v>
          </cell>
          <cell r="F85">
            <v>0</v>
          </cell>
        </row>
        <row r="86">
          <cell r="B86">
            <v>270604</v>
          </cell>
          <cell r="C86">
            <v>0</v>
          </cell>
          <cell r="E86">
            <v>250604</v>
          </cell>
          <cell r="F86">
            <v>0</v>
          </cell>
        </row>
        <row r="87">
          <cell r="B87">
            <v>270605</v>
          </cell>
          <cell r="C87">
            <v>0</v>
          </cell>
          <cell r="E87">
            <v>250605</v>
          </cell>
          <cell r="F87">
            <v>0</v>
          </cell>
        </row>
        <row r="88">
          <cell r="B88">
            <v>270606</v>
          </cell>
          <cell r="C88">
            <v>180904670</v>
          </cell>
          <cell r="E88">
            <v>250606</v>
          </cell>
          <cell r="F88">
            <v>170721000</v>
          </cell>
        </row>
        <row r="89">
          <cell r="B89">
            <v>270607</v>
          </cell>
          <cell r="C89">
            <v>0</v>
          </cell>
          <cell r="E89">
            <v>250607</v>
          </cell>
          <cell r="F89">
            <v>0</v>
          </cell>
        </row>
        <row r="90">
          <cell r="B90">
            <v>270619</v>
          </cell>
          <cell r="C90">
            <v>0</v>
          </cell>
          <cell r="E90">
            <v>250619</v>
          </cell>
          <cell r="F90">
            <v>0</v>
          </cell>
        </row>
        <row r="91">
          <cell r="B91">
            <v>270620</v>
          </cell>
          <cell r="C91">
            <v>0</v>
          </cell>
          <cell r="E91">
            <v>250620</v>
          </cell>
          <cell r="F91">
            <v>0</v>
          </cell>
        </row>
        <row r="92">
          <cell r="B92">
            <v>270621</v>
          </cell>
          <cell r="C92">
            <v>0</v>
          </cell>
          <cell r="E92">
            <v>250621</v>
          </cell>
          <cell r="F92">
            <v>0</v>
          </cell>
        </row>
        <row r="93">
          <cell r="B93">
            <v>270622</v>
          </cell>
          <cell r="C93">
            <v>0</v>
          </cell>
          <cell r="E93">
            <v>250622</v>
          </cell>
          <cell r="F93">
            <v>0</v>
          </cell>
        </row>
        <row r="94">
          <cell r="B94">
            <v>270623</v>
          </cell>
          <cell r="C94">
            <v>0</v>
          </cell>
          <cell r="E94">
            <v>250623</v>
          </cell>
          <cell r="F94">
            <v>0</v>
          </cell>
        </row>
        <row r="95">
          <cell r="B95">
            <v>270624</v>
          </cell>
          <cell r="C95">
            <v>0</v>
          </cell>
          <cell r="E95">
            <v>250624</v>
          </cell>
          <cell r="F95">
            <v>0</v>
          </cell>
        </row>
        <row r="96">
          <cell r="B96">
            <v>270625</v>
          </cell>
          <cell r="C96">
            <v>0</v>
          </cell>
          <cell r="E96">
            <v>250625</v>
          </cell>
          <cell r="F96">
            <v>0</v>
          </cell>
        </row>
        <row r="97">
          <cell r="B97">
            <v>270626</v>
          </cell>
          <cell r="C97">
            <v>0</v>
          </cell>
          <cell r="E97">
            <v>250626</v>
          </cell>
          <cell r="F97">
            <v>0</v>
          </cell>
        </row>
        <row r="98">
          <cell r="B98">
            <v>270639</v>
          </cell>
          <cell r="C98">
            <v>0</v>
          </cell>
          <cell r="E98">
            <v>250639</v>
          </cell>
          <cell r="F98">
            <v>0</v>
          </cell>
        </row>
        <row r="99">
          <cell r="B99">
            <v>270650</v>
          </cell>
          <cell r="C99">
            <v>0</v>
          </cell>
          <cell r="E99">
            <v>250650</v>
          </cell>
          <cell r="F99">
            <v>0</v>
          </cell>
        </row>
        <row r="100">
          <cell r="B100">
            <v>270700</v>
          </cell>
          <cell r="C100">
            <v>0</v>
          </cell>
          <cell r="E100">
            <v>250700</v>
          </cell>
          <cell r="F100">
            <v>50380920</v>
          </cell>
        </row>
        <row r="101">
          <cell r="B101">
            <v>270701</v>
          </cell>
          <cell r="C101">
            <v>0</v>
          </cell>
          <cell r="E101">
            <v>250701</v>
          </cell>
          <cell r="F101">
            <v>0</v>
          </cell>
        </row>
        <row r="102">
          <cell r="B102">
            <v>270702</v>
          </cell>
          <cell r="C102">
            <v>0</v>
          </cell>
          <cell r="E102">
            <v>250702</v>
          </cell>
          <cell r="F102">
            <v>0</v>
          </cell>
        </row>
        <row r="103">
          <cell r="B103">
            <v>270703</v>
          </cell>
          <cell r="C103">
            <v>0</v>
          </cell>
          <cell r="E103">
            <v>250703</v>
          </cell>
          <cell r="F103">
            <v>0</v>
          </cell>
        </row>
        <row r="104">
          <cell r="B104">
            <v>270900</v>
          </cell>
          <cell r="C104">
            <v>0</v>
          </cell>
          <cell r="E104">
            <v>250704</v>
          </cell>
          <cell r="F104">
            <v>0</v>
          </cell>
        </row>
        <row r="105">
          <cell r="B105">
            <v>270901</v>
          </cell>
          <cell r="C105">
            <v>0</v>
          </cell>
          <cell r="E105">
            <v>250705</v>
          </cell>
          <cell r="F105">
            <v>0</v>
          </cell>
        </row>
        <row r="106">
          <cell r="B106">
            <v>270902</v>
          </cell>
          <cell r="C106">
            <v>0</v>
          </cell>
          <cell r="E106">
            <v>250706</v>
          </cell>
          <cell r="F106">
            <v>0</v>
          </cell>
        </row>
        <row r="107">
          <cell r="B107">
            <v>270903</v>
          </cell>
          <cell r="C107">
            <v>0</v>
          </cell>
          <cell r="E107">
            <v>250707</v>
          </cell>
          <cell r="F107">
            <v>0</v>
          </cell>
        </row>
        <row r="108">
          <cell r="B108">
            <v>270904</v>
          </cell>
          <cell r="C108">
            <v>0</v>
          </cell>
          <cell r="E108">
            <v>250708</v>
          </cell>
          <cell r="F108">
            <v>0</v>
          </cell>
        </row>
        <row r="109">
          <cell r="B109">
            <v>270905</v>
          </cell>
          <cell r="C109">
            <v>0</v>
          </cell>
          <cell r="E109">
            <v>250709</v>
          </cell>
          <cell r="F109">
            <v>0</v>
          </cell>
        </row>
        <row r="110">
          <cell r="B110">
            <v>270906</v>
          </cell>
          <cell r="C110">
            <v>0</v>
          </cell>
          <cell r="E110">
            <v>250720</v>
          </cell>
          <cell r="F110">
            <v>0</v>
          </cell>
        </row>
        <row r="111">
          <cell r="B111">
            <v>270907</v>
          </cell>
          <cell r="C111">
            <v>0</v>
          </cell>
          <cell r="E111">
            <v>250710</v>
          </cell>
          <cell r="F111">
            <v>0</v>
          </cell>
        </row>
        <row r="112">
          <cell r="B112">
            <v>270908</v>
          </cell>
          <cell r="C112">
            <v>0</v>
          </cell>
          <cell r="E112">
            <v>250721</v>
          </cell>
          <cell r="F112">
            <v>0</v>
          </cell>
        </row>
        <row r="113">
          <cell r="B113">
            <v>270909</v>
          </cell>
          <cell r="C113">
            <v>0</v>
          </cell>
          <cell r="E113">
            <v>250722</v>
          </cell>
          <cell r="F113">
            <v>0</v>
          </cell>
        </row>
        <row r="114">
          <cell r="B114">
            <v>270920</v>
          </cell>
          <cell r="C114">
            <v>0</v>
          </cell>
          <cell r="E114">
            <v>250723</v>
          </cell>
          <cell r="F114">
            <v>0</v>
          </cell>
        </row>
        <row r="115">
          <cell r="B115">
            <v>270930</v>
          </cell>
          <cell r="C115">
            <v>0</v>
          </cell>
          <cell r="E115">
            <v>250730</v>
          </cell>
          <cell r="F115">
            <v>0</v>
          </cell>
        </row>
        <row r="116">
          <cell r="B116">
            <v>270940</v>
          </cell>
          <cell r="C116">
            <v>0</v>
          </cell>
          <cell r="E116">
            <v>250731</v>
          </cell>
          <cell r="F116">
            <v>0</v>
          </cell>
        </row>
        <row r="117">
          <cell r="B117">
            <v>270950</v>
          </cell>
          <cell r="C117">
            <v>0</v>
          </cell>
          <cell r="E117">
            <v>250732</v>
          </cell>
          <cell r="F117">
            <v>0</v>
          </cell>
        </row>
        <row r="118">
          <cell r="B118">
            <v>270960</v>
          </cell>
          <cell r="C118">
            <v>0</v>
          </cell>
          <cell r="E118">
            <v>250733</v>
          </cell>
          <cell r="F118">
            <v>33259218</v>
          </cell>
        </row>
        <row r="119">
          <cell r="B119">
            <v>270980</v>
          </cell>
          <cell r="C119">
            <v>0</v>
          </cell>
          <cell r="E119">
            <v>250734</v>
          </cell>
          <cell r="F119">
            <v>30689218</v>
          </cell>
        </row>
        <row r="120">
          <cell r="B120">
            <v>273000</v>
          </cell>
          <cell r="C120">
            <v>0</v>
          </cell>
          <cell r="E120">
            <v>250735</v>
          </cell>
          <cell r="F120">
            <v>2570000</v>
          </cell>
        </row>
        <row r="121">
          <cell r="B121">
            <v>273100</v>
          </cell>
          <cell r="C121">
            <v>0</v>
          </cell>
          <cell r="E121">
            <v>250736</v>
          </cell>
          <cell r="F121">
            <v>0</v>
          </cell>
        </row>
        <row r="122">
          <cell r="B122">
            <v>273101</v>
          </cell>
          <cell r="C122">
            <v>0</v>
          </cell>
          <cell r="E122">
            <v>250740</v>
          </cell>
          <cell r="F122">
            <v>0</v>
          </cell>
        </row>
        <row r="123">
          <cell r="B123">
            <v>273102</v>
          </cell>
          <cell r="C123">
            <v>0</v>
          </cell>
          <cell r="E123">
            <v>250741</v>
          </cell>
          <cell r="F123">
            <v>5511270</v>
          </cell>
        </row>
        <row r="124">
          <cell r="B124">
            <v>273103</v>
          </cell>
          <cell r="C124">
            <v>0</v>
          </cell>
          <cell r="E124">
            <v>250742</v>
          </cell>
          <cell r="F124">
            <v>0</v>
          </cell>
        </row>
        <row r="125">
          <cell r="B125">
            <v>273104</v>
          </cell>
          <cell r="C125">
            <v>0</v>
          </cell>
          <cell r="E125">
            <v>250743</v>
          </cell>
          <cell r="F125">
            <v>0</v>
          </cell>
        </row>
        <row r="126">
          <cell r="B126">
            <v>273111</v>
          </cell>
          <cell r="C126">
            <v>0</v>
          </cell>
          <cell r="E126">
            <v>250744</v>
          </cell>
          <cell r="F126">
            <v>0</v>
          </cell>
        </row>
        <row r="127">
          <cell r="B127">
            <v>273112</v>
          </cell>
          <cell r="C127">
            <v>0</v>
          </cell>
          <cell r="E127">
            <v>250745</v>
          </cell>
          <cell r="F127">
            <v>0</v>
          </cell>
        </row>
        <row r="128">
          <cell r="B128">
            <v>273121</v>
          </cell>
          <cell r="C128">
            <v>0</v>
          </cell>
          <cell r="E128">
            <v>250746</v>
          </cell>
          <cell r="F128">
            <v>0</v>
          </cell>
        </row>
        <row r="129">
          <cell r="B129">
            <v>273200</v>
          </cell>
          <cell r="C129">
            <v>0</v>
          </cell>
          <cell r="E129">
            <v>250750</v>
          </cell>
          <cell r="F129">
            <v>0</v>
          </cell>
        </row>
        <row r="130">
          <cell r="B130">
            <v>273201</v>
          </cell>
          <cell r="C130">
            <v>0</v>
          </cell>
          <cell r="E130">
            <v>250751</v>
          </cell>
          <cell r="F130">
            <v>0</v>
          </cell>
        </row>
        <row r="131">
          <cell r="B131">
            <v>273202</v>
          </cell>
          <cell r="C131">
            <v>0</v>
          </cell>
          <cell r="E131">
            <v>250755</v>
          </cell>
          <cell r="F131">
            <v>0</v>
          </cell>
        </row>
        <row r="132">
          <cell r="B132">
            <v>273203</v>
          </cell>
          <cell r="C132">
            <v>0</v>
          </cell>
          <cell r="E132">
            <v>250761</v>
          </cell>
          <cell r="F132">
            <v>11610432</v>
          </cell>
        </row>
        <row r="133">
          <cell r="B133">
            <v>273204</v>
          </cell>
          <cell r="C133">
            <v>0</v>
          </cell>
          <cell r="E133">
            <v>250800</v>
          </cell>
          <cell r="F133">
            <v>0</v>
          </cell>
        </row>
        <row r="134">
          <cell r="B134">
            <v>273211</v>
          </cell>
          <cell r="C134">
            <v>0</v>
          </cell>
          <cell r="E134">
            <v>250801</v>
          </cell>
          <cell r="F134">
            <v>0</v>
          </cell>
        </row>
        <row r="135">
          <cell r="B135">
            <v>273212</v>
          </cell>
          <cell r="C135">
            <v>0</v>
          </cell>
          <cell r="E135">
            <v>250802</v>
          </cell>
          <cell r="F135">
            <v>0</v>
          </cell>
        </row>
        <row r="136">
          <cell r="B136">
            <v>273215</v>
          </cell>
          <cell r="C136">
            <v>0</v>
          </cell>
          <cell r="E136">
            <v>250803</v>
          </cell>
          <cell r="F136">
            <v>0</v>
          </cell>
        </row>
        <row r="137">
          <cell r="B137">
            <v>273231</v>
          </cell>
          <cell r="C137">
            <v>0</v>
          </cell>
          <cell r="E137">
            <v>250810</v>
          </cell>
          <cell r="F137">
            <v>0</v>
          </cell>
        </row>
        <row r="138">
          <cell r="B138">
            <v>274000</v>
          </cell>
          <cell r="C138">
            <v>0</v>
          </cell>
          <cell r="E138">
            <v>250811</v>
          </cell>
          <cell r="F138">
            <v>0</v>
          </cell>
        </row>
        <row r="139">
          <cell r="B139">
            <v>274100</v>
          </cell>
          <cell r="C139">
            <v>0</v>
          </cell>
          <cell r="E139">
            <v>250812</v>
          </cell>
          <cell r="F139">
            <v>0</v>
          </cell>
        </row>
        <row r="140">
          <cell r="B140">
            <v>274101</v>
          </cell>
          <cell r="C140">
            <v>0</v>
          </cell>
          <cell r="E140">
            <v>250813</v>
          </cell>
          <cell r="F140">
            <v>0</v>
          </cell>
        </row>
        <row r="141">
          <cell r="B141">
            <v>274111</v>
          </cell>
          <cell r="C141">
            <v>0</v>
          </cell>
          <cell r="E141">
            <v>250820</v>
          </cell>
          <cell r="F141">
            <v>0</v>
          </cell>
        </row>
        <row r="142">
          <cell r="B142">
            <v>274112</v>
          </cell>
          <cell r="C142">
            <v>0</v>
          </cell>
          <cell r="E142">
            <v>250821</v>
          </cell>
          <cell r="F142">
            <v>0</v>
          </cell>
        </row>
        <row r="143">
          <cell r="B143">
            <v>274102</v>
          </cell>
          <cell r="C143">
            <v>0</v>
          </cell>
          <cell r="E143">
            <v>250822</v>
          </cell>
          <cell r="F143">
            <v>0</v>
          </cell>
        </row>
        <row r="144">
          <cell r="B144">
            <v>274103</v>
          </cell>
          <cell r="C144">
            <v>0</v>
          </cell>
          <cell r="E144">
            <v>250823</v>
          </cell>
          <cell r="F144">
            <v>0</v>
          </cell>
        </row>
        <row r="145">
          <cell r="B145">
            <v>274104</v>
          </cell>
          <cell r="C145">
            <v>0</v>
          </cell>
          <cell r="E145">
            <v>250830</v>
          </cell>
          <cell r="F145">
            <v>0</v>
          </cell>
        </row>
        <row r="146">
          <cell r="B146">
            <v>274105</v>
          </cell>
          <cell r="C146">
            <v>0</v>
          </cell>
          <cell r="E146">
            <v>250900</v>
          </cell>
          <cell r="F146">
            <v>2911678669</v>
          </cell>
        </row>
        <row r="147">
          <cell r="B147">
            <v>274110</v>
          </cell>
          <cell r="C147">
            <v>0</v>
          </cell>
          <cell r="E147">
            <v>250901</v>
          </cell>
          <cell r="F147">
            <v>2911678669</v>
          </cell>
        </row>
        <row r="148">
          <cell r="B148">
            <v>274200</v>
          </cell>
          <cell r="C148">
            <v>0</v>
          </cell>
          <cell r="E148">
            <v>250902</v>
          </cell>
          <cell r="F148">
            <v>0</v>
          </cell>
        </row>
        <row r="149">
          <cell r="B149">
            <v>274201</v>
          </cell>
          <cell r="C149">
            <v>0</v>
          </cell>
          <cell r="E149">
            <v>250903</v>
          </cell>
          <cell r="F149">
            <v>0</v>
          </cell>
        </row>
        <row r="150">
          <cell r="B150">
            <v>274202</v>
          </cell>
          <cell r="C150">
            <v>0</v>
          </cell>
          <cell r="E150">
            <v>250904</v>
          </cell>
          <cell r="F150">
            <v>0</v>
          </cell>
        </row>
        <row r="151">
          <cell r="B151">
            <v>274203</v>
          </cell>
          <cell r="C151">
            <v>0</v>
          </cell>
          <cell r="E151">
            <v>250910</v>
          </cell>
          <cell r="F151">
            <v>2911678669</v>
          </cell>
        </row>
        <row r="152">
          <cell r="B152">
            <v>274204</v>
          </cell>
          <cell r="C152">
            <v>0</v>
          </cell>
          <cell r="E152">
            <v>250921</v>
          </cell>
          <cell r="F152">
            <v>0</v>
          </cell>
        </row>
        <row r="153">
          <cell r="B153">
            <v>274205</v>
          </cell>
          <cell r="C153">
            <v>0</v>
          </cell>
          <cell r="E153">
            <v>251000</v>
          </cell>
          <cell r="F153">
            <v>74191680</v>
          </cell>
        </row>
        <row r="154">
          <cell r="B154">
            <v>274206</v>
          </cell>
          <cell r="C154">
            <v>0</v>
          </cell>
          <cell r="E154">
            <v>251001</v>
          </cell>
          <cell r="F154">
            <v>74191680</v>
          </cell>
        </row>
        <row r="155">
          <cell r="B155">
            <v>274207</v>
          </cell>
          <cell r="C155">
            <v>0</v>
          </cell>
          <cell r="E155">
            <v>251002</v>
          </cell>
          <cell r="F155">
            <v>0</v>
          </cell>
        </row>
        <row r="156">
          <cell r="B156">
            <v>274208</v>
          </cell>
          <cell r="C156">
            <v>0</v>
          </cell>
          <cell r="E156">
            <v>251010</v>
          </cell>
          <cell r="F156">
            <v>0</v>
          </cell>
        </row>
        <row r="157">
          <cell r="B157">
            <v>274209</v>
          </cell>
          <cell r="C157">
            <v>0</v>
          </cell>
          <cell r="E157">
            <v>251500</v>
          </cell>
          <cell r="F157">
            <v>62900000</v>
          </cell>
        </row>
        <row r="158">
          <cell r="B158">
            <v>274210</v>
          </cell>
          <cell r="C158">
            <v>0</v>
          </cell>
          <cell r="E158">
            <v>251501</v>
          </cell>
          <cell r="F158">
            <v>62900000</v>
          </cell>
        </row>
        <row r="159">
          <cell r="B159">
            <v>274221</v>
          </cell>
          <cell r="C159">
            <v>0</v>
          </cell>
          <cell r="E159">
            <v>251502</v>
          </cell>
          <cell r="F159">
            <v>41295000</v>
          </cell>
        </row>
        <row r="160">
          <cell r="B160">
            <v>274231</v>
          </cell>
          <cell r="C160">
            <v>0</v>
          </cell>
          <cell r="E160">
            <v>251506</v>
          </cell>
          <cell r="F160">
            <v>21605000</v>
          </cell>
        </row>
        <row r="161">
          <cell r="B161">
            <v>274232</v>
          </cell>
          <cell r="C161">
            <v>0</v>
          </cell>
          <cell r="E161">
            <v>251507</v>
          </cell>
          <cell r="F161">
            <v>0</v>
          </cell>
        </row>
        <row r="162">
          <cell r="B162">
            <v>274233</v>
          </cell>
          <cell r="C162">
            <v>0</v>
          </cell>
          <cell r="E162">
            <v>251508</v>
          </cell>
          <cell r="F162">
            <v>0</v>
          </cell>
        </row>
        <row r="163">
          <cell r="B163">
            <v>274600</v>
          </cell>
          <cell r="C163">
            <v>0</v>
          </cell>
          <cell r="E163">
            <v>251511</v>
          </cell>
          <cell r="F163">
            <v>0</v>
          </cell>
        </row>
        <row r="164">
          <cell r="B164">
            <v>274601</v>
          </cell>
          <cell r="C164">
            <v>0</v>
          </cell>
          <cell r="E164">
            <v>251512</v>
          </cell>
          <cell r="F164">
            <v>0</v>
          </cell>
        </row>
        <row r="165">
          <cell r="B165">
            <v>274602</v>
          </cell>
          <cell r="C165">
            <v>0</v>
          </cell>
          <cell r="E165">
            <v>251513</v>
          </cell>
          <cell r="F165">
            <v>0</v>
          </cell>
        </row>
        <row r="166">
          <cell r="B166">
            <v>274605</v>
          </cell>
          <cell r="C166">
            <v>0</v>
          </cell>
          <cell r="E166">
            <v>251514</v>
          </cell>
          <cell r="F166">
            <v>0</v>
          </cell>
        </row>
        <row r="167">
          <cell r="B167">
            <v>274606</v>
          </cell>
          <cell r="C167">
            <v>0</v>
          </cell>
          <cell r="E167">
            <v>251519</v>
          </cell>
          <cell r="F167">
            <v>0</v>
          </cell>
        </row>
        <row r="168">
          <cell r="B168">
            <v>275000</v>
          </cell>
          <cell r="C168">
            <v>455388129</v>
          </cell>
          <cell r="E168">
            <v>251520</v>
          </cell>
          <cell r="F168">
            <v>0</v>
          </cell>
        </row>
        <row r="169">
          <cell r="B169">
            <v>275100</v>
          </cell>
          <cell r="C169">
            <v>800000</v>
          </cell>
          <cell r="E169">
            <v>251521</v>
          </cell>
          <cell r="F169">
            <v>0</v>
          </cell>
        </row>
        <row r="170">
          <cell r="B170">
            <v>275101</v>
          </cell>
          <cell r="C170">
            <v>0</v>
          </cell>
          <cell r="E170">
            <v>251522</v>
          </cell>
          <cell r="F170">
            <v>0</v>
          </cell>
        </row>
        <row r="171">
          <cell r="B171">
            <v>275102</v>
          </cell>
          <cell r="C171">
            <v>0</v>
          </cell>
          <cell r="E171">
            <v>251523</v>
          </cell>
          <cell r="F171">
            <v>0</v>
          </cell>
        </row>
        <row r="172">
          <cell r="B172">
            <v>275103</v>
          </cell>
          <cell r="C172">
            <v>0</v>
          </cell>
          <cell r="E172">
            <v>251524</v>
          </cell>
          <cell r="F172">
            <v>0</v>
          </cell>
        </row>
        <row r="173">
          <cell r="B173">
            <v>275104</v>
          </cell>
          <cell r="C173">
            <v>800000</v>
          </cell>
          <cell r="E173">
            <v>251525</v>
          </cell>
          <cell r="F173">
            <v>0</v>
          </cell>
        </row>
        <row r="174">
          <cell r="B174">
            <v>275105</v>
          </cell>
          <cell r="C174">
            <v>0</v>
          </cell>
          <cell r="E174">
            <v>251526</v>
          </cell>
          <cell r="F174">
            <v>0</v>
          </cell>
        </row>
        <row r="175">
          <cell r="B175">
            <v>275106</v>
          </cell>
          <cell r="C175">
            <v>0</v>
          </cell>
          <cell r="E175">
            <v>251530</v>
          </cell>
          <cell r="F175">
            <v>0</v>
          </cell>
        </row>
        <row r="176">
          <cell r="B176">
            <v>275107</v>
          </cell>
          <cell r="C176">
            <v>0</v>
          </cell>
          <cell r="E176">
            <v>251531</v>
          </cell>
          <cell r="F176">
            <v>0</v>
          </cell>
        </row>
        <row r="177">
          <cell r="B177">
            <v>275108</v>
          </cell>
          <cell r="C177">
            <v>0</v>
          </cell>
          <cell r="E177">
            <v>251541</v>
          </cell>
          <cell r="F177">
            <v>0</v>
          </cell>
        </row>
        <row r="178">
          <cell r="B178">
            <v>275200</v>
          </cell>
          <cell r="C178">
            <v>412388859</v>
          </cell>
          <cell r="E178">
            <v>251542</v>
          </cell>
          <cell r="F178">
            <v>0</v>
          </cell>
        </row>
        <row r="179">
          <cell r="B179">
            <v>275201</v>
          </cell>
          <cell r="C179">
            <v>82269501</v>
          </cell>
          <cell r="E179">
            <v>251543</v>
          </cell>
          <cell r="F179">
            <v>0</v>
          </cell>
        </row>
        <row r="180">
          <cell r="B180">
            <v>275202</v>
          </cell>
          <cell r="C180">
            <v>0</v>
          </cell>
          <cell r="E180">
            <v>251551</v>
          </cell>
          <cell r="F180">
            <v>0</v>
          </cell>
        </row>
        <row r="181">
          <cell r="B181">
            <v>275203</v>
          </cell>
          <cell r="C181">
            <v>1200000</v>
          </cell>
          <cell r="E181">
            <v>251560</v>
          </cell>
          <cell r="F181">
            <v>0</v>
          </cell>
        </row>
        <row r="182">
          <cell r="B182">
            <v>275204</v>
          </cell>
          <cell r="C182">
            <v>6000000</v>
          </cell>
          <cell r="E182">
            <v>252000</v>
          </cell>
          <cell r="F182">
            <v>-189999827</v>
          </cell>
        </row>
        <row r="183">
          <cell r="B183">
            <v>275205</v>
          </cell>
          <cell r="C183">
            <v>1539000</v>
          </cell>
          <cell r="E183">
            <v>252001</v>
          </cell>
          <cell r="F183">
            <v>0</v>
          </cell>
        </row>
        <row r="184">
          <cell r="B184">
            <v>275206</v>
          </cell>
          <cell r="C184">
            <v>117472981</v>
          </cell>
          <cell r="E184">
            <v>252002</v>
          </cell>
          <cell r="F184">
            <v>0</v>
          </cell>
        </row>
        <row r="185">
          <cell r="B185">
            <v>275207</v>
          </cell>
          <cell r="C185">
            <v>111600000</v>
          </cell>
          <cell r="E185">
            <v>252003</v>
          </cell>
          <cell r="F185">
            <v>0</v>
          </cell>
        </row>
        <row r="186">
          <cell r="B186">
            <v>275208</v>
          </cell>
          <cell r="C186">
            <v>21497865</v>
          </cell>
          <cell r="E186">
            <v>252004</v>
          </cell>
          <cell r="F186">
            <v>0</v>
          </cell>
        </row>
        <row r="187">
          <cell r="B187">
            <v>275209</v>
          </cell>
          <cell r="C187">
            <v>70809512</v>
          </cell>
          <cell r="E187">
            <v>252008</v>
          </cell>
          <cell r="F187">
            <v>0</v>
          </cell>
        </row>
        <row r="188">
          <cell r="B188">
            <v>275300</v>
          </cell>
          <cell r="C188">
            <v>549000</v>
          </cell>
          <cell r="E188">
            <v>252009</v>
          </cell>
          <cell r="F188">
            <v>0</v>
          </cell>
        </row>
        <row r="189">
          <cell r="B189">
            <v>275400</v>
          </cell>
          <cell r="C189">
            <v>5310950</v>
          </cell>
          <cell r="E189">
            <v>252010</v>
          </cell>
          <cell r="F189">
            <v>0</v>
          </cell>
        </row>
        <row r="190">
          <cell r="B190">
            <v>275401</v>
          </cell>
          <cell r="C190">
            <v>5310950</v>
          </cell>
          <cell r="E190">
            <v>252014</v>
          </cell>
          <cell r="F190">
            <v>0</v>
          </cell>
        </row>
        <row r="191">
          <cell r="B191">
            <v>275402</v>
          </cell>
          <cell r="C191">
            <v>0</v>
          </cell>
          <cell r="E191">
            <v>252015</v>
          </cell>
          <cell r="F191">
            <v>0</v>
          </cell>
        </row>
        <row r="192">
          <cell r="B192">
            <v>275403</v>
          </cell>
          <cell r="C192">
            <v>0</v>
          </cell>
          <cell r="E192">
            <v>252016</v>
          </cell>
          <cell r="F192">
            <v>0</v>
          </cell>
        </row>
        <row r="193">
          <cell r="B193">
            <v>275500</v>
          </cell>
          <cell r="C193">
            <v>32389320</v>
          </cell>
          <cell r="E193">
            <v>252020</v>
          </cell>
          <cell r="F193">
            <v>0</v>
          </cell>
        </row>
        <row r="194">
          <cell r="B194">
            <v>275501</v>
          </cell>
          <cell r="C194">
            <v>0</v>
          </cell>
          <cell r="E194">
            <v>252021</v>
          </cell>
          <cell r="F194">
            <v>0</v>
          </cell>
        </row>
        <row r="195">
          <cell r="B195">
            <v>275502</v>
          </cell>
          <cell r="C195">
            <v>2614380</v>
          </cell>
          <cell r="E195">
            <v>252022</v>
          </cell>
          <cell r="F195">
            <v>0</v>
          </cell>
        </row>
        <row r="196">
          <cell r="B196">
            <v>275503</v>
          </cell>
          <cell r="C196">
            <v>770800</v>
          </cell>
          <cell r="E196">
            <v>252023</v>
          </cell>
          <cell r="F196">
            <v>0</v>
          </cell>
        </row>
        <row r="197">
          <cell r="B197">
            <v>275504</v>
          </cell>
          <cell r="C197">
            <v>0</v>
          </cell>
          <cell r="E197">
            <v>252024</v>
          </cell>
          <cell r="F197">
            <v>0</v>
          </cell>
        </row>
        <row r="198">
          <cell r="B198">
            <v>275505</v>
          </cell>
          <cell r="C198">
            <v>29004140</v>
          </cell>
          <cell r="E198">
            <v>252028</v>
          </cell>
          <cell r="F198">
            <v>0</v>
          </cell>
        </row>
        <row r="199">
          <cell r="B199">
            <v>275506</v>
          </cell>
          <cell r="C199">
            <v>0</v>
          </cell>
          <cell r="E199">
            <v>252029</v>
          </cell>
          <cell r="F199">
            <v>-258229211</v>
          </cell>
        </row>
        <row r="200">
          <cell r="B200">
            <v>275600</v>
          </cell>
          <cell r="C200">
            <v>0</v>
          </cell>
          <cell r="E200">
            <v>252030</v>
          </cell>
          <cell r="F200">
            <v>-258229211</v>
          </cell>
        </row>
        <row r="201">
          <cell r="B201">
            <v>275601</v>
          </cell>
          <cell r="C201">
            <v>0</v>
          </cell>
          <cell r="E201">
            <v>252034</v>
          </cell>
          <cell r="F201">
            <v>0</v>
          </cell>
        </row>
        <row r="202">
          <cell r="B202">
            <v>275602</v>
          </cell>
          <cell r="C202">
            <v>0</v>
          </cell>
          <cell r="E202">
            <v>252035</v>
          </cell>
          <cell r="F202">
            <v>0</v>
          </cell>
        </row>
        <row r="203">
          <cell r="B203">
            <v>275700</v>
          </cell>
          <cell r="C203">
            <v>3950000</v>
          </cell>
          <cell r="E203">
            <v>252036</v>
          </cell>
          <cell r="F203">
            <v>26104775</v>
          </cell>
        </row>
        <row r="204">
          <cell r="B204">
            <v>275701</v>
          </cell>
          <cell r="C204">
            <v>3600000</v>
          </cell>
          <cell r="E204">
            <v>252037</v>
          </cell>
          <cell r="F204">
            <v>0</v>
          </cell>
        </row>
        <row r="205">
          <cell r="B205">
            <v>275702</v>
          </cell>
          <cell r="C205">
            <v>350000</v>
          </cell>
          <cell r="E205">
            <v>252041</v>
          </cell>
          <cell r="F205">
            <v>26104775</v>
          </cell>
        </row>
        <row r="206">
          <cell r="B206">
            <v>276000</v>
          </cell>
          <cell r="C206">
            <v>7695364178</v>
          </cell>
          <cell r="E206">
            <v>252042</v>
          </cell>
          <cell r="F206">
            <v>1285364</v>
          </cell>
        </row>
        <row r="207">
          <cell r="B207">
            <v>276100</v>
          </cell>
          <cell r="C207">
            <v>2419554321</v>
          </cell>
          <cell r="E207">
            <v>252043</v>
          </cell>
          <cell r="F207">
            <v>1285364</v>
          </cell>
        </row>
        <row r="208">
          <cell r="B208">
            <v>276101</v>
          </cell>
          <cell r="C208">
            <v>152976110</v>
          </cell>
          <cell r="E208">
            <v>252044</v>
          </cell>
          <cell r="F208">
            <v>0</v>
          </cell>
        </row>
        <row r="209">
          <cell r="B209">
            <v>276102</v>
          </cell>
          <cell r="C209">
            <v>0</v>
          </cell>
          <cell r="E209">
            <v>252048</v>
          </cell>
          <cell r="F209">
            <v>0</v>
          </cell>
        </row>
        <row r="210">
          <cell r="B210">
            <v>276103</v>
          </cell>
          <cell r="C210">
            <v>0</v>
          </cell>
          <cell r="E210">
            <v>252049</v>
          </cell>
          <cell r="F210">
            <v>0</v>
          </cell>
        </row>
        <row r="211">
          <cell r="B211">
            <v>276104</v>
          </cell>
          <cell r="C211">
            <v>0</v>
          </cell>
          <cell r="E211">
            <v>252050</v>
          </cell>
          <cell r="F211">
            <v>0</v>
          </cell>
        </row>
        <row r="212">
          <cell r="B212">
            <v>276105</v>
          </cell>
          <cell r="C212">
            <v>0</v>
          </cell>
          <cell r="E212">
            <v>252051</v>
          </cell>
          <cell r="F212">
            <v>38587845</v>
          </cell>
        </row>
        <row r="213">
          <cell r="B213">
            <v>276106</v>
          </cell>
          <cell r="C213">
            <v>0</v>
          </cell>
          <cell r="E213">
            <v>252052</v>
          </cell>
          <cell r="F213">
            <v>1552100</v>
          </cell>
        </row>
        <row r="214">
          <cell r="B214">
            <v>276107</v>
          </cell>
          <cell r="C214">
            <v>9119000</v>
          </cell>
          <cell r="E214">
            <v>252053</v>
          </cell>
          <cell r="F214">
            <v>0</v>
          </cell>
        </row>
        <row r="215">
          <cell r="B215">
            <v>276108</v>
          </cell>
          <cell r="C215">
            <v>52400000</v>
          </cell>
          <cell r="E215">
            <v>252061</v>
          </cell>
          <cell r="F215">
            <v>699300</v>
          </cell>
        </row>
        <row r="216">
          <cell r="B216">
            <v>276109</v>
          </cell>
          <cell r="C216">
            <v>0</v>
          </cell>
          <cell r="E216">
            <v>252500</v>
          </cell>
          <cell r="F216">
            <v>0</v>
          </cell>
        </row>
        <row r="217">
          <cell r="B217">
            <v>276110</v>
          </cell>
          <cell r="C217">
            <v>0</v>
          </cell>
          <cell r="E217">
            <v>252501</v>
          </cell>
          <cell r="F217">
            <v>0</v>
          </cell>
        </row>
        <row r="218">
          <cell r="B218">
            <v>276111</v>
          </cell>
          <cell r="C218">
            <v>12857145</v>
          </cell>
          <cell r="E218">
            <v>253000</v>
          </cell>
          <cell r="F218">
            <v>0</v>
          </cell>
        </row>
        <row r="219">
          <cell r="B219">
            <v>276112</v>
          </cell>
          <cell r="C219">
            <v>0</v>
          </cell>
          <cell r="E219">
            <v>253100</v>
          </cell>
          <cell r="F219">
            <v>0</v>
          </cell>
        </row>
        <row r="220">
          <cell r="B220">
            <v>276113</v>
          </cell>
          <cell r="C220">
            <v>24999965</v>
          </cell>
          <cell r="E220">
            <v>253101</v>
          </cell>
          <cell r="F220">
            <v>0</v>
          </cell>
        </row>
        <row r="221">
          <cell r="B221">
            <v>276114</v>
          </cell>
          <cell r="C221">
            <v>0</v>
          </cell>
          <cell r="E221">
            <v>253102</v>
          </cell>
          <cell r="F221">
            <v>0</v>
          </cell>
        </row>
        <row r="222">
          <cell r="B222">
            <v>276115</v>
          </cell>
          <cell r="C222">
            <v>0</v>
          </cell>
          <cell r="E222">
            <v>253103</v>
          </cell>
          <cell r="F222">
            <v>0</v>
          </cell>
        </row>
        <row r="223">
          <cell r="B223">
            <v>276116</v>
          </cell>
          <cell r="C223">
            <v>40200000</v>
          </cell>
          <cell r="E223">
            <v>253104</v>
          </cell>
          <cell r="F223">
            <v>0</v>
          </cell>
        </row>
        <row r="224">
          <cell r="B224">
            <v>276117</v>
          </cell>
          <cell r="C224">
            <v>0</v>
          </cell>
          <cell r="E224">
            <v>253105</v>
          </cell>
          <cell r="F224">
            <v>0</v>
          </cell>
        </row>
        <row r="225">
          <cell r="B225">
            <v>276118</v>
          </cell>
          <cell r="C225">
            <v>13400000</v>
          </cell>
          <cell r="E225">
            <v>253106</v>
          </cell>
          <cell r="F225">
            <v>0</v>
          </cell>
        </row>
        <row r="226">
          <cell r="B226">
            <v>276120</v>
          </cell>
          <cell r="C226">
            <v>0</v>
          </cell>
          <cell r="E226">
            <v>253111</v>
          </cell>
          <cell r="F226">
            <v>0</v>
          </cell>
        </row>
        <row r="227">
          <cell r="B227">
            <v>276121</v>
          </cell>
          <cell r="C227">
            <v>877939000</v>
          </cell>
          <cell r="E227">
            <v>253200</v>
          </cell>
          <cell r="F227">
            <v>0</v>
          </cell>
        </row>
        <row r="228">
          <cell r="B228">
            <v>276122</v>
          </cell>
          <cell r="C228">
            <v>0</v>
          </cell>
          <cell r="E228">
            <v>253201</v>
          </cell>
          <cell r="F228">
            <v>0</v>
          </cell>
        </row>
        <row r="229">
          <cell r="B229">
            <v>276123</v>
          </cell>
          <cell r="C229">
            <v>0</v>
          </cell>
          <cell r="E229">
            <v>253202</v>
          </cell>
          <cell r="F229">
            <v>0</v>
          </cell>
        </row>
        <row r="230">
          <cell r="B230">
            <v>276124</v>
          </cell>
          <cell r="C230">
            <v>0</v>
          </cell>
          <cell r="E230">
            <v>253203</v>
          </cell>
          <cell r="F230">
            <v>0</v>
          </cell>
        </row>
        <row r="231">
          <cell r="B231">
            <v>276125</v>
          </cell>
          <cell r="C231">
            <v>538134000</v>
          </cell>
          <cell r="E231">
            <v>253204</v>
          </cell>
          <cell r="F231">
            <v>0</v>
          </cell>
        </row>
        <row r="232">
          <cell r="B232">
            <v>276126</v>
          </cell>
          <cell r="C232">
            <v>145665000</v>
          </cell>
          <cell r="E232">
            <v>253205</v>
          </cell>
          <cell r="F232">
            <v>0</v>
          </cell>
        </row>
        <row r="233">
          <cell r="B233">
            <v>276127</v>
          </cell>
          <cell r="C233">
            <v>194140000</v>
          </cell>
          <cell r="E233">
            <v>253206</v>
          </cell>
          <cell r="F233">
            <v>0</v>
          </cell>
        </row>
        <row r="234">
          <cell r="B234">
            <v>276128</v>
          </cell>
          <cell r="C234">
            <v>0</v>
          </cell>
          <cell r="E234">
            <v>253211</v>
          </cell>
          <cell r="F234">
            <v>0</v>
          </cell>
        </row>
        <row r="235">
          <cell r="B235">
            <v>276130</v>
          </cell>
          <cell r="C235">
            <v>0</v>
          </cell>
          <cell r="E235">
            <v>253300</v>
          </cell>
          <cell r="F235">
            <v>0</v>
          </cell>
        </row>
        <row r="236">
          <cell r="B236">
            <v>276131</v>
          </cell>
          <cell r="C236">
            <v>156295849</v>
          </cell>
          <cell r="E236">
            <v>253301</v>
          </cell>
          <cell r="F236">
            <v>0</v>
          </cell>
        </row>
        <row r="237">
          <cell r="B237">
            <v>276132</v>
          </cell>
          <cell r="C237">
            <v>0</v>
          </cell>
          <cell r="E237">
            <v>253302</v>
          </cell>
          <cell r="F237">
            <v>0</v>
          </cell>
        </row>
        <row r="238">
          <cell r="B238">
            <v>276133</v>
          </cell>
          <cell r="C238">
            <v>0</v>
          </cell>
          <cell r="E238">
            <v>253303</v>
          </cell>
          <cell r="F238">
            <v>0</v>
          </cell>
        </row>
        <row r="239">
          <cell r="B239">
            <v>276134</v>
          </cell>
          <cell r="C239">
            <v>0</v>
          </cell>
          <cell r="E239">
            <v>253304</v>
          </cell>
          <cell r="F239">
            <v>0</v>
          </cell>
        </row>
        <row r="240">
          <cell r="B240">
            <v>276135</v>
          </cell>
          <cell r="C240">
            <v>0</v>
          </cell>
          <cell r="E240">
            <v>253305</v>
          </cell>
          <cell r="F240">
            <v>0</v>
          </cell>
        </row>
        <row r="241">
          <cell r="B241">
            <v>276136</v>
          </cell>
          <cell r="C241">
            <v>0</v>
          </cell>
          <cell r="E241">
            <v>253306</v>
          </cell>
          <cell r="F241">
            <v>0</v>
          </cell>
        </row>
        <row r="242">
          <cell r="B242">
            <v>276137</v>
          </cell>
          <cell r="C242">
            <v>0</v>
          </cell>
          <cell r="E242">
            <v>253307</v>
          </cell>
          <cell r="F242">
            <v>0</v>
          </cell>
        </row>
        <row r="243">
          <cell r="B243">
            <v>276138</v>
          </cell>
          <cell r="C243">
            <v>146805359</v>
          </cell>
          <cell r="E243">
            <v>253308</v>
          </cell>
          <cell r="F243">
            <v>0</v>
          </cell>
        </row>
        <row r="244">
          <cell r="B244">
            <v>276139</v>
          </cell>
          <cell r="C244">
            <v>0</v>
          </cell>
          <cell r="E244">
            <v>253309</v>
          </cell>
          <cell r="F244">
            <v>0</v>
          </cell>
        </row>
        <row r="245">
          <cell r="B245">
            <v>276140</v>
          </cell>
          <cell r="C245">
            <v>0</v>
          </cell>
          <cell r="E245">
            <v>253320</v>
          </cell>
          <cell r="F245">
            <v>0</v>
          </cell>
        </row>
        <row r="246">
          <cell r="B246">
            <v>276141</v>
          </cell>
          <cell r="C246">
            <v>9490490</v>
          </cell>
          <cell r="E246">
            <v>253330</v>
          </cell>
          <cell r="F246">
            <v>0</v>
          </cell>
        </row>
        <row r="247">
          <cell r="B247">
            <v>276142</v>
          </cell>
          <cell r="C247">
            <v>0</v>
          </cell>
          <cell r="E247">
            <v>253340</v>
          </cell>
          <cell r="F247">
            <v>0</v>
          </cell>
        </row>
        <row r="248">
          <cell r="B248">
            <v>276143</v>
          </cell>
          <cell r="C248">
            <v>0</v>
          </cell>
          <cell r="E248">
            <v>253380</v>
          </cell>
          <cell r="F248">
            <v>0</v>
          </cell>
        </row>
        <row r="249">
          <cell r="B249">
            <v>276144</v>
          </cell>
          <cell r="C249">
            <v>0</v>
          </cell>
          <cell r="E249">
            <v>254000</v>
          </cell>
          <cell r="F249">
            <v>0</v>
          </cell>
        </row>
        <row r="250">
          <cell r="B250">
            <v>276150</v>
          </cell>
          <cell r="C250">
            <v>0</v>
          </cell>
          <cell r="E250">
            <v>254100</v>
          </cell>
          <cell r="F250">
            <v>0</v>
          </cell>
        </row>
        <row r="251">
          <cell r="B251">
            <v>276151</v>
          </cell>
          <cell r="C251">
            <v>790797363</v>
          </cell>
          <cell r="E251">
            <v>254101</v>
          </cell>
          <cell r="F251">
            <v>0</v>
          </cell>
        </row>
        <row r="252">
          <cell r="B252">
            <v>276152</v>
          </cell>
          <cell r="C252">
            <v>700605931</v>
          </cell>
          <cell r="E252">
            <v>254111</v>
          </cell>
          <cell r="F252">
            <v>0</v>
          </cell>
        </row>
        <row r="253">
          <cell r="B253">
            <v>276153</v>
          </cell>
          <cell r="C253">
            <v>0</v>
          </cell>
          <cell r="E253">
            <v>254112</v>
          </cell>
          <cell r="F253">
            <v>0</v>
          </cell>
        </row>
        <row r="254">
          <cell r="B254">
            <v>276154</v>
          </cell>
          <cell r="C254">
            <v>70316632</v>
          </cell>
          <cell r="E254">
            <v>254102</v>
          </cell>
          <cell r="F254">
            <v>0</v>
          </cell>
        </row>
        <row r="255">
          <cell r="B255">
            <v>276155</v>
          </cell>
          <cell r="C255">
            <v>0</v>
          </cell>
          <cell r="E255">
            <v>254103</v>
          </cell>
          <cell r="F255">
            <v>0</v>
          </cell>
        </row>
        <row r="256">
          <cell r="B256">
            <v>276156</v>
          </cell>
          <cell r="C256">
            <v>19874800</v>
          </cell>
          <cell r="E256">
            <v>254104</v>
          </cell>
          <cell r="F256">
            <v>0</v>
          </cell>
        </row>
        <row r="257">
          <cell r="B257">
            <v>276157</v>
          </cell>
          <cell r="C257">
            <v>0</v>
          </cell>
          <cell r="E257">
            <v>254105</v>
          </cell>
          <cell r="F257">
            <v>0</v>
          </cell>
        </row>
        <row r="258">
          <cell r="B258">
            <v>276158</v>
          </cell>
          <cell r="C258">
            <v>0</v>
          </cell>
          <cell r="E258">
            <v>254106</v>
          </cell>
          <cell r="F258">
            <v>0</v>
          </cell>
        </row>
        <row r="259">
          <cell r="B259">
            <v>276159</v>
          </cell>
          <cell r="C259">
            <v>0</v>
          </cell>
          <cell r="E259">
            <v>254200</v>
          </cell>
          <cell r="F259">
            <v>0</v>
          </cell>
        </row>
        <row r="260">
          <cell r="B260">
            <v>276160</v>
          </cell>
          <cell r="C260">
            <v>0</v>
          </cell>
          <cell r="E260">
            <v>254201</v>
          </cell>
          <cell r="F260">
            <v>0</v>
          </cell>
        </row>
        <row r="261">
          <cell r="B261">
            <v>276161</v>
          </cell>
          <cell r="C261">
            <v>0</v>
          </cell>
          <cell r="E261">
            <v>254202</v>
          </cell>
          <cell r="F261">
            <v>0</v>
          </cell>
        </row>
        <row r="262">
          <cell r="B262">
            <v>276162</v>
          </cell>
          <cell r="C262">
            <v>0</v>
          </cell>
          <cell r="E262">
            <v>254203</v>
          </cell>
          <cell r="F262">
            <v>0</v>
          </cell>
        </row>
        <row r="263">
          <cell r="B263">
            <v>276163</v>
          </cell>
          <cell r="C263">
            <v>0</v>
          </cell>
          <cell r="E263">
            <v>254204</v>
          </cell>
          <cell r="F263">
            <v>0</v>
          </cell>
        </row>
        <row r="264">
          <cell r="B264">
            <v>276164</v>
          </cell>
          <cell r="C264">
            <v>0</v>
          </cell>
          <cell r="E264">
            <v>254205</v>
          </cell>
          <cell r="F264">
            <v>0</v>
          </cell>
        </row>
        <row r="265">
          <cell r="B265">
            <v>276165</v>
          </cell>
          <cell r="C265">
            <v>0</v>
          </cell>
          <cell r="E265">
            <v>254206</v>
          </cell>
          <cell r="F265">
            <v>0</v>
          </cell>
        </row>
        <row r="266">
          <cell r="B266">
            <v>276166</v>
          </cell>
          <cell r="C266">
            <v>0</v>
          </cell>
          <cell r="E266">
            <v>254207</v>
          </cell>
          <cell r="F266">
            <v>0</v>
          </cell>
        </row>
        <row r="267">
          <cell r="B267">
            <v>276167</v>
          </cell>
          <cell r="C267">
            <v>0</v>
          </cell>
          <cell r="E267">
            <v>254208</v>
          </cell>
          <cell r="F267">
            <v>0</v>
          </cell>
        </row>
        <row r="268">
          <cell r="B268">
            <v>276170</v>
          </cell>
          <cell r="C268">
            <v>441545999</v>
          </cell>
          <cell r="E268">
            <v>254300</v>
          </cell>
          <cell r="F268">
            <v>0</v>
          </cell>
        </row>
        <row r="269">
          <cell r="B269">
            <v>276171</v>
          </cell>
          <cell r="C269">
            <v>441545999</v>
          </cell>
          <cell r="E269">
            <v>254301</v>
          </cell>
          <cell r="F269">
            <v>0</v>
          </cell>
        </row>
        <row r="270">
          <cell r="B270">
            <v>276172</v>
          </cell>
          <cell r="C270">
            <v>0</v>
          </cell>
          <cell r="E270">
            <v>254302</v>
          </cell>
          <cell r="F270">
            <v>0</v>
          </cell>
        </row>
        <row r="271">
          <cell r="B271">
            <v>276173</v>
          </cell>
          <cell r="C271">
            <v>0</v>
          </cell>
          <cell r="E271">
            <v>254303</v>
          </cell>
          <cell r="F271">
            <v>0</v>
          </cell>
        </row>
        <row r="272">
          <cell r="B272">
            <v>276174</v>
          </cell>
          <cell r="C272">
            <v>0</v>
          </cell>
          <cell r="E272">
            <v>254304</v>
          </cell>
          <cell r="F272">
            <v>0</v>
          </cell>
        </row>
        <row r="273">
          <cell r="B273">
            <v>276200</v>
          </cell>
          <cell r="C273">
            <v>184867580</v>
          </cell>
          <cell r="E273">
            <v>254305</v>
          </cell>
          <cell r="F273">
            <v>0</v>
          </cell>
        </row>
        <row r="274">
          <cell r="B274">
            <v>276300</v>
          </cell>
          <cell r="C274">
            <v>18373260</v>
          </cell>
          <cell r="E274">
            <v>254306</v>
          </cell>
          <cell r="F274">
            <v>0</v>
          </cell>
        </row>
        <row r="275">
          <cell r="B275">
            <v>276301</v>
          </cell>
          <cell r="C275">
            <v>0</v>
          </cell>
          <cell r="E275">
            <v>254307</v>
          </cell>
          <cell r="F275">
            <v>0</v>
          </cell>
        </row>
        <row r="276">
          <cell r="B276">
            <v>276302</v>
          </cell>
          <cell r="C276">
            <v>0</v>
          </cell>
          <cell r="E276">
            <v>254311</v>
          </cell>
          <cell r="F276">
            <v>0</v>
          </cell>
        </row>
        <row r="277">
          <cell r="B277">
            <v>276303</v>
          </cell>
          <cell r="C277">
            <v>3688000</v>
          </cell>
          <cell r="E277">
            <v>255000</v>
          </cell>
          <cell r="F277">
            <v>0</v>
          </cell>
        </row>
        <row r="278">
          <cell r="B278">
            <v>276305</v>
          </cell>
          <cell r="C278">
            <v>0</v>
          </cell>
          <cell r="E278">
            <v>255001</v>
          </cell>
          <cell r="F278">
            <v>0</v>
          </cell>
        </row>
        <row r="279">
          <cell r="B279">
            <v>276306</v>
          </cell>
          <cell r="C279">
            <v>0</v>
          </cell>
          <cell r="E279">
            <v>255002</v>
          </cell>
          <cell r="F279">
            <v>0</v>
          </cell>
        </row>
        <row r="280">
          <cell r="B280">
            <v>276307</v>
          </cell>
          <cell r="C280">
            <v>0</v>
          </cell>
          <cell r="E280">
            <v>255003</v>
          </cell>
          <cell r="F280">
            <v>0</v>
          </cell>
        </row>
        <row r="281">
          <cell r="B281">
            <v>276308</v>
          </cell>
          <cell r="C281">
            <v>0</v>
          </cell>
          <cell r="E281">
            <v>256000</v>
          </cell>
          <cell r="F281">
            <v>109052522</v>
          </cell>
        </row>
        <row r="282">
          <cell r="B282">
            <v>276311</v>
          </cell>
          <cell r="C282">
            <v>706980</v>
          </cell>
          <cell r="E282">
            <v>256001</v>
          </cell>
          <cell r="F282">
            <v>0</v>
          </cell>
        </row>
        <row r="283">
          <cell r="B283">
            <v>276312</v>
          </cell>
          <cell r="C283">
            <v>11204550</v>
          </cell>
          <cell r="E283">
            <v>256002</v>
          </cell>
          <cell r="F283">
            <v>109052522</v>
          </cell>
        </row>
        <row r="284">
          <cell r="B284">
            <v>276313</v>
          </cell>
          <cell r="C284">
            <v>0</v>
          </cell>
          <cell r="E284">
            <v>256003</v>
          </cell>
          <cell r="F284">
            <v>0</v>
          </cell>
        </row>
        <row r="285">
          <cell r="B285">
            <v>276314</v>
          </cell>
          <cell r="C285">
            <v>422000</v>
          </cell>
          <cell r="E285">
            <v>256004</v>
          </cell>
          <cell r="F285">
            <v>0</v>
          </cell>
        </row>
        <row r="286">
          <cell r="B286">
            <v>276315</v>
          </cell>
          <cell r="C286">
            <v>0</v>
          </cell>
          <cell r="E286">
            <v>256005</v>
          </cell>
          <cell r="F286">
            <v>0</v>
          </cell>
        </row>
        <row r="287">
          <cell r="B287">
            <v>276316</v>
          </cell>
          <cell r="C287">
            <v>2351730</v>
          </cell>
          <cell r="E287">
            <v>256006</v>
          </cell>
          <cell r="F287">
            <v>0</v>
          </cell>
        </row>
        <row r="288">
          <cell r="B288">
            <v>276317</v>
          </cell>
          <cell r="C288">
            <v>0</v>
          </cell>
          <cell r="E288">
            <v>256007</v>
          </cell>
          <cell r="F288">
            <v>0</v>
          </cell>
        </row>
        <row r="289">
          <cell r="B289">
            <v>276400</v>
          </cell>
          <cell r="C289">
            <v>0</v>
          </cell>
          <cell r="E289">
            <v>257000</v>
          </cell>
          <cell r="F289">
            <v>0</v>
          </cell>
        </row>
        <row r="290">
          <cell r="B290">
            <v>276401</v>
          </cell>
          <cell r="C290">
            <v>0</v>
          </cell>
          <cell r="E290">
            <v>257100</v>
          </cell>
          <cell r="F290">
            <v>0</v>
          </cell>
        </row>
        <row r="291">
          <cell r="B291">
            <v>276402</v>
          </cell>
          <cell r="C291">
            <v>0</v>
          </cell>
          <cell r="E291">
            <v>257101</v>
          </cell>
          <cell r="F291">
            <v>0</v>
          </cell>
        </row>
        <row r="292">
          <cell r="B292">
            <v>276500</v>
          </cell>
          <cell r="C292">
            <v>0</v>
          </cell>
          <cell r="E292">
            <v>257102</v>
          </cell>
          <cell r="F292">
            <v>0</v>
          </cell>
        </row>
        <row r="293">
          <cell r="B293">
            <v>276600</v>
          </cell>
          <cell r="C293">
            <v>351033883</v>
          </cell>
          <cell r="E293">
            <v>257103</v>
          </cell>
          <cell r="F293">
            <v>0</v>
          </cell>
        </row>
        <row r="294">
          <cell r="B294">
            <v>276601</v>
          </cell>
          <cell r="C294">
            <v>28490491</v>
          </cell>
          <cell r="E294">
            <v>257111</v>
          </cell>
          <cell r="F294">
            <v>0</v>
          </cell>
        </row>
        <row r="295">
          <cell r="B295">
            <v>276602</v>
          </cell>
          <cell r="C295">
            <v>79339444</v>
          </cell>
          <cell r="E295">
            <v>257120</v>
          </cell>
          <cell r="F295">
            <v>0</v>
          </cell>
        </row>
        <row r="296">
          <cell r="B296">
            <v>276603</v>
          </cell>
          <cell r="C296">
            <v>5459640</v>
          </cell>
          <cell r="E296">
            <v>257121</v>
          </cell>
          <cell r="F296">
            <v>0</v>
          </cell>
        </row>
        <row r="297">
          <cell r="B297">
            <v>276604</v>
          </cell>
          <cell r="C297">
            <v>0</v>
          </cell>
          <cell r="E297">
            <v>257122</v>
          </cell>
          <cell r="F297">
            <v>0</v>
          </cell>
        </row>
        <row r="298">
          <cell r="B298">
            <v>276605</v>
          </cell>
          <cell r="C298">
            <v>15207659</v>
          </cell>
          <cell r="E298">
            <v>257200</v>
          </cell>
          <cell r="F298">
            <v>0</v>
          </cell>
        </row>
        <row r="299">
          <cell r="B299">
            <v>276606</v>
          </cell>
          <cell r="C299">
            <v>13509578</v>
          </cell>
          <cell r="E299">
            <v>259000</v>
          </cell>
          <cell r="F299">
            <v>496224651</v>
          </cell>
        </row>
        <row r="300">
          <cell r="B300">
            <v>276607</v>
          </cell>
          <cell r="C300">
            <v>26031465</v>
          </cell>
          <cell r="E300">
            <v>259100</v>
          </cell>
          <cell r="F300">
            <v>59437138</v>
          </cell>
        </row>
        <row r="301">
          <cell r="B301">
            <v>276608</v>
          </cell>
          <cell r="C301">
            <v>0</v>
          </cell>
          <cell r="E301">
            <v>259101</v>
          </cell>
          <cell r="F301">
            <v>0</v>
          </cell>
        </row>
        <row r="302">
          <cell r="B302">
            <v>276609</v>
          </cell>
          <cell r="C302">
            <v>0</v>
          </cell>
          <cell r="E302">
            <v>259102</v>
          </cell>
          <cell r="F302">
            <v>0</v>
          </cell>
        </row>
        <row r="303">
          <cell r="B303">
            <v>276610</v>
          </cell>
          <cell r="C303">
            <v>10716898</v>
          </cell>
          <cell r="E303">
            <v>259103</v>
          </cell>
          <cell r="F303">
            <v>0</v>
          </cell>
        </row>
        <row r="304">
          <cell r="B304">
            <v>276611</v>
          </cell>
          <cell r="C304">
            <v>170036952</v>
          </cell>
          <cell r="E304">
            <v>259104</v>
          </cell>
          <cell r="F304">
            <v>59437138</v>
          </cell>
        </row>
        <row r="305">
          <cell r="B305">
            <v>276631</v>
          </cell>
          <cell r="C305">
            <v>2241756</v>
          </cell>
          <cell r="E305">
            <v>259105</v>
          </cell>
          <cell r="F305">
            <v>59437138</v>
          </cell>
        </row>
        <row r="306">
          <cell r="B306">
            <v>276700</v>
          </cell>
          <cell r="C306">
            <v>161353</v>
          </cell>
          <cell r="E306">
            <v>259106</v>
          </cell>
          <cell r="F306">
            <v>0</v>
          </cell>
        </row>
        <row r="307">
          <cell r="B307">
            <v>276800</v>
          </cell>
          <cell r="C307">
            <v>3790738952</v>
          </cell>
          <cell r="E307">
            <v>259107</v>
          </cell>
          <cell r="F307">
            <v>0</v>
          </cell>
        </row>
        <row r="308">
          <cell r="B308">
            <v>276900</v>
          </cell>
          <cell r="C308">
            <v>292011167</v>
          </cell>
          <cell r="E308">
            <v>259108</v>
          </cell>
          <cell r="F308">
            <v>0</v>
          </cell>
        </row>
        <row r="309">
          <cell r="B309">
            <v>276901</v>
          </cell>
          <cell r="C309">
            <v>0</v>
          </cell>
          <cell r="E309">
            <v>259121</v>
          </cell>
          <cell r="F309">
            <v>0</v>
          </cell>
        </row>
        <row r="310">
          <cell r="B310">
            <v>276902</v>
          </cell>
          <cell r="C310">
            <v>0</v>
          </cell>
          <cell r="E310">
            <v>259122</v>
          </cell>
          <cell r="F310">
            <v>0</v>
          </cell>
        </row>
        <row r="311">
          <cell r="B311">
            <v>276903</v>
          </cell>
          <cell r="C311">
            <v>0</v>
          </cell>
          <cell r="E311">
            <v>259123</v>
          </cell>
          <cell r="F311">
            <v>0</v>
          </cell>
        </row>
        <row r="312">
          <cell r="B312">
            <v>276904</v>
          </cell>
          <cell r="C312">
            <v>0</v>
          </cell>
          <cell r="E312">
            <v>259124</v>
          </cell>
          <cell r="F312">
            <v>0</v>
          </cell>
        </row>
        <row r="313">
          <cell r="B313">
            <v>276905</v>
          </cell>
          <cell r="C313">
            <v>268133048</v>
          </cell>
          <cell r="E313">
            <v>259131</v>
          </cell>
          <cell r="F313">
            <v>0</v>
          </cell>
        </row>
        <row r="314">
          <cell r="B314">
            <v>276906</v>
          </cell>
          <cell r="C314">
            <v>3047337</v>
          </cell>
          <cell r="E314">
            <v>259132</v>
          </cell>
          <cell r="F314">
            <v>0</v>
          </cell>
        </row>
        <row r="315">
          <cell r="B315">
            <v>276907</v>
          </cell>
          <cell r="C315">
            <v>11838246</v>
          </cell>
          <cell r="E315">
            <v>259133</v>
          </cell>
          <cell r="F315">
            <v>0</v>
          </cell>
        </row>
        <row r="316">
          <cell r="B316">
            <v>276908</v>
          </cell>
          <cell r="C316">
            <v>640100</v>
          </cell>
          <cell r="E316">
            <v>259141</v>
          </cell>
          <cell r="F316">
            <v>0</v>
          </cell>
        </row>
        <row r="317">
          <cell r="B317">
            <v>276909</v>
          </cell>
          <cell r="C317">
            <v>0</v>
          </cell>
          <cell r="E317">
            <v>259150</v>
          </cell>
          <cell r="F317">
            <v>0</v>
          </cell>
        </row>
        <row r="318">
          <cell r="B318">
            <v>276910</v>
          </cell>
          <cell r="C318">
            <v>1560000</v>
          </cell>
          <cell r="E318">
            <v>259151</v>
          </cell>
          <cell r="F318">
            <v>0</v>
          </cell>
        </row>
        <row r="319">
          <cell r="B319">
            <v>276911</v>
          </cell>
          <cell r="C319">
            <v>2206243</v>
          </cell>
          <cell r="E319">
            <v>259152</v>
          </cell>
          <cell r="F319">
            <v>0</v>
          </cell>
        </row>
        <row r="320">
          <cell r="B320">
            <v>276912</v>
          </cell>
          <cell r="C320">
            <v>0</v>
          </cell>
          <cell r="E320">
            <v>259153</v>
          </cell>
          <cell r="F320">
            <v>0</v>
          </cell>
        </row>
        <row r="321">
          <cell r="B321">
            <v>276913</v>
          </cell>
          <cell r="C321">
            <v>2406900</v>
          </cell>
          <cell r="E321">
            <v>259160</v>
          </cell>
          <cell r="F321">
            <v>0</v>
          </cell>
        </row>
        <row r="322">
          <cell r="B322">
            <v>276914</v>
          </cell>
          <cell r="C322">
            <v>0</v>
          </cell>
          <cell r="E322">
            <v>259161</v>
          </cell>
          <cell r="F322">
            <v>0</v>
          </cell>
        </row>
        <row r="323">
          <cell r="B323">
            <v>276915</v>
          </cell>
          <cell r="C323">
            <v>0</v>
          </cell>
          <cell r="E323">
            <v>259162</v>
          </cell>
          <cell r="F323">
            <v>0</v>
          </cell>
        </row>
        <row r="324">
          <cell r="B324">
            <v>276920</v>
          </cell>
          <cell r="C324">
            <v>2179293</v>
          </cell>
          <cell r="E324">
            <v>259163</v>
          </cell>
          <cell r="F324">
            <v>0</v>
          </cell>
        </row>
        <row r="325">
          <cell r="B325">
            <v>276921</v>
          </cell>
          <cell r="C325">
            <v>0</v>
          </cell>
          <cell r="E325">
            <v>259170</v>
          </cell>
          <cell r="F325">
            <v>0</v>
          </cell>
        </row>
        <row r="326">
          <cell r="B326">
            <v>276922</v>
          </cell>
          <cell r="C326">
            <v>0</v>
          </cell>
          <cell r="E326">
            <v>259171</v>
          </cell>
          <cell r="F326">
            <v>0</v>
          </cell>
        </row>
        <row r="327">
          <cell r="B327">
            <v>276923</v>
          </cell>
          <cell r="C327">
            <v>0</v>
          </cell>
          <cell r="E327">
            <v>259172</v>
          </cell>
          <cell r="F327">
            <v>0</v>
          </cell>
        </row>
        <row r="328">
          <cell r="B328">
            <v>276924</v>
          </cell>
          <cell r="C328">
            <v>0</v>
          </cell>
          <cell r="E328">
            <v>259173</v>
          </cell>
          <cell r="F328">
            <v>0</v>
          </cell>
        </row>
        <row r="329">
          <cell r="B329">
            <v>276925</v>
          </cell>
          <cell r="C329">
            <v>336363</v>
          </cell>
          <cell r="E329">
            <v>259200</v>
          </cell>
          <cell r="F329">
            <v>186559474</v>
          </cell>
        </row>
        <row r="330">
          <cell r="B330">
            <v>276926</v>
          </cell>
          <cell r="C330">
            <v>0</v>
          </cell>
          <cell r="E330">
            <v>259201</v>
          </cell>
          <cell r="F330">
            <v>182559474</v>
          </cell>
        </row>
        <row r="331">
          <cell r="B331">
            <v>276927</v>
          </cell>
          <cell r="C331">
            <v>1842930</v>
          </cell>
          <cell r="E331">
            <v>259202</v>
          </cell>
          <cell r="F331">
            <v>182559474</v>
          </cell>
        </row>
        <row r="332">
          <cell r="B332">
            <v>276931</v>
          </cell>
          <cell r="C332">
            <v>0</v>
          </cell>
          <cell r="E332">
            <v>259203</v>
          </cell>
          <cell r="F332">
            <v>0</v>
          </cell>
        </row>
        <row r="333">
          <cell r="B333">
            <v>277000</v>
          </cell>
          <cell r="C333">
            <v>864771577</v>
          </cell>
          <cell r="E333">
            <v>259211</v>
          </cell>
          <cell r="F333">
            <v>0</v>
          </cell>
        </row>
        <row r="334">
          <cell r="B334">
            <v>277001</v>
          </cell>
          <cell r="C334">
            <v>0</v>
          </cell>
          <cell r="E334">
            <v>259221</v>
          </cell>
          <cell r="F334">
            <v>4000000</v>
          </cell>
        </row>
        <row r="335">
          <cell r="B335">
            <v>277002</v>
          </cell>
          <cell r="C335">
            <v>736020</v>
          </cell>
          <cell r="E335">
            <v>259300</v>
          </cell>
          <cell r="F335">
            <v>32181822</v>
          </cell>
        </row>
        <row r="336">
          <cell r="B336">
            <v>277003</v>
          </cell>
          <cell r="C336">
            <v>0</v>
          </cell>
          <cell r="E336">
            <v>259400</v>
          </cell>
          <cell r="F336">
            <v>0</v>
          </cell>
        </row>
        <row r="337">
          <cell r="B337">
            <v>277004</v>
          </cell>
          <cell r="C337">
            <v>0</v>
          </cell>
          <cell r="E337">
            <v>259401</v>
          </cell>
          <cell r="F337">
            <v>0</v>
          </cell>
        </row>
        <row r="338">
          <cell r="B338">
            <v>277005</v>
          </cell>
          <cell r="C338">
            <v>0</v>
          </cell>
          <cell r="E338">
            <v>259402</v>
          </cell>
          <cell r="F338">
            <v>0</v>
          </cell>
        </row>
        <row r="339">
          <cell r="B339">
            <v>277006</v>
          </cell>
          <cell r="C339">
            <v>0</v>
          </cell>
          <cell r="E339">
            <v>259411</v>
          </cell>
          <cell r="F339">
            <v>0</v>
          </cell>
        </row>
        <row r="340">
          <cell r="B340">
            <v>277007</v>
          </cell>
          <cell r="C340">
            <v>217365688</v>
          </cell>
          <cell r="E340">
            <v>259500</v>
          </cell>
          <cell r="F340">
            <v>0</v>
          </cell>
        </row>
        <row r="341">
          <cell r="B341">
            <v>277008</v>
          </cell>
          <cell r="C341">
            <v>28048619</v>
          </cell>
          <cell r="E341">
            <v>259501</v>
          </cell>
          <cell r="F341">
            <v>0</v>
          </cell>
        </row>
        <row r="342">
          <cell r="B342">
            <v>277009</v>
          </cell>
          <cell r="C342">
            <v>14897690</v>
          </cell>
          <cell r="E342">
            <v>259502</v>
          </cell>
          <cell r="F342">
            <v>0</v>
          </cell>
        </row>
        <row r="343">
          <cell r="B343">
            <v>277010</v>
          </cell>
          <cell r="C343">
            <v>21028668</v>
          </cell>
          <cell r="E343">
            <v>259511</v>
          </cell>
          <cell r="F343">
            <v>0</v>
          </cell>
        </row>
        <row r="344">
          <cell r="B344">
            <v>277011</v>
          </cell>
          <cell r="C344">
            <v>237860187</v>
          </cell>
          <cell r="E344">
            <v>259600</v>
          </cell>
          <cell r="F344">
            <v>0</v>
          </cell>
        </row>
        <row r="345">
          <cell r="B345">
            <v>277012</v>
          </cell>
          <cell r="C345">
            <v>241928259</v>
          </cell>
          <cell r="E345">
            <v>259700</v>
          </cell>
          <cell r="F345">
            <v>0</v>
          </cell>
        </row>
        <row r="346">
          <cell r="B346">
            <v>277013</v>
          </cell>
          <cell r="C346">
            <v>0</v>
          </cell>
          <cell r="E346">
            <v>259800</v>
          </cell>
          <cell r="F346">
            <v>0</v>
          </cell>
        </row>
        <row r="347">
          <cell r="B347">
            <v>277014</v>
          </cell>
          <cell r="C347">
            <v>2369200</v>
          </cell>
          <cell r="E347">
            <v>259900</v>
          </cell>
          <cell r="F347">
            <v>0</v>
          </cell>
        </row>
        <row r="348">
          <cell r="B348">
            <v>277015</v>
          </cell>
          <cell r="C348">
            <v>98852746</v>
          </cell>
          <cell r="E348">
            <v>259901</v>
          </cell>
          <cell r="F348">
            <v>0</v>
          </cell>
        </row>
        <row r="349">
          <cell r="B349">
            <v>277031</v>
          </cell>
          <cell r="C349">
            <v>1684500</v>
          </cell>
          <cell r="E349">
            <v>259902</v>
          </cell>
          <cell r="F349">
            <v>0</v>
          </cell>
        </row>
        <row r="350">
          <cell r="B350">
            <v>277061</v>
          </cell>
          <cell r="C350">
            <v>0</v>
          </cell>
          <cell r="E350">
            <v>259911</v>
          </cell>
          <cell r="F350">
            <v>0</v>
          </cell>
        </row>
        <row r="351">
          <cell r="B351">
            <v>277062</v>
          </cell>
          <cell r="C351">
            <v>0</v>
          </cell>
          <cell r="E351">
            <v>260000</v>
          </cell>
          <cell r="F351">
            <v>0</v>
          </cell>
        </row>
        <row r="352">
          <cell r="B352">
            <v>277063</v>
          </cell>
          <cell r="C352">
            <v>0</v>
          </cell>
          <cell r="E352">
            <v>260001</v>
          </cell>
          <cell r="F352">
            <v>0</v>
          </cell>
        </row>
        <row r="353">
          <cell r="B353">
            <v>277064</v>
          </cell>
          <cell r="C353">
            <v>0</v>
          </cell>
          <cell r="E353">
            <v>260002</v>
          </cell>
          <cell r="F353">
            <v>0</v>
          </cell>
        </row>
        <row r="354">
          <cell r="B354">
            <v>277065</v>
          </cell>
          <cell r="C354">
            <v>0</v>
          </cell>
          <cell r="E354">
            <v>260011</v>
          </cell>
          <cell r="F354">
            <v>0</v>
          </cell>
        </row>
        <row r="355">
          <cell r="B355">
            <v>277066</v>
          </cell>
          <cell r="C355">
            <v>0</v>
          </cell>
          <cell r="E355">
            <v>260100</v>
          </cell>
          <cell r="F355">
            <v>0</v>
          </cell>
        </row>
        <row r="356">
          <cell r="B356">
            <v>277067</v>
          </cell>
          <cell r="C356">
            <v>0</v>
          </cell>
          <cell r="E356">
            <v>260200</v>
          </cell>
          <cell r="F356">
            <v>4099000</v>
          </cell>
        </row>
        <row r="357">
          <cell r="B357">
            <v>277068</v>
          </cell>
          <cell r="C357">
            <v>0</v>
          </cell>
          <cell r="E357">
            <v>260300</v>
          </cell>
          <cell r="F357">
            <v>0</v>
          </cell>
        </row>
        <row r="358">
          <cell r="B358">
            <v>277069</v>
          </cell>
          <cell r="C358">
            <v>0</v>
          </cell>
          <cell r="E358">
            <v>260301</v>
          </cell>
          <cell r="F358">
            <v>0</v>
          </cell>
        </row>
        <row r="359">
          <cell r="B359">
            <v>277100</v>
          </cell>
          <cell r="C359">
            <v>20490134</v>
          </cell>
          <cell r="E359">
            <v>260302</v>
          </cell>
          <cell r="F359">
            <v>0</v>
          </cell>
        </row>
        <row r="360">
          <cell r="B360">
            <v>277101</v>
          </cell>
          <cell r="C360">
            <v>3502711</v>
          </cell>
          <cell r="E360">
            <v>260400</v>
          </cell>
          <cell r="F360">
            <v>0</v>
          </cell>
        </row>
        <row r="361">
          <cell r="B361">
            <v>277102</v>
          </cell>
          <cell r="C361">
            <v>0</v>
          </cell>
          <cell r="E361">
            <v>260500</v>
          </cell>
          <cell r="F361">
            <v>19389364</v>
          </cell>
        </row>
        <row r="362">
          <cell r="B362">
            <v>277103</v>
          </cell>
          <cell r="C362">
            <v>0</v>
          </cell>
          <cell r="E362">
            <v>260501</v>
          </cell>
          <cell r="F362">
            <v>0</v>
          </cell>
        </row>
        <row r="363">
          <cell r="B363">
            <v>277104</v>
          </cell>
          <cell r="C363">
            <v>0</v>
          </cell>
          <cell r="E363">
            <v>260502</v>
          </cell>
          <cell r="F363">
            <v>0</v>
          </cell>
        </row>
        <row r="364">
          <cell r="B364">
            <v>277105</v>
          </cell>
          <cell r="C364">
            <v>0</v>
          </cell>
          <cell r="E364">
            <v>260503</v>
          </cell>
          <cell r="F364">
            <v>0</v>
          </cell>
        </row>
        <row r="365">
          <cell r="B365">
            <v>277106</v>
          </cell>
          <cell r="C365">
            <v>1388560</v>
          </cell>
          <cell r="E365">
            <v>260504</v>
          </cell>
          <cell r="F365">
            <v>0</v>
          </cell>
        </row>
        <row r="366">
          <cell r="B366">
            <v>277107</v>
          </cell>
          <cell r="C366">
            <v>0</v>
          </cell>
          <cell r="E366">
            <v>260505</v>
          </cell>
          <cell r="F366">
            <v>0</v>
          </cell>
        </row>
        <row r="367">
          <cell r="B367">
            <v>277108</v>
          </cell>
          <cell r="C367">
            <v>996151</v>
          </cell>
          <cell r="E367">
            <v>260506</v>
          </cell>
          <cell r="F367">
            <v>3707248</v>
          </cell>
        </row>
        <row r="368">
          <cell r="B368">
            <v>277109</v>
          </cell>
          <cell r="C368">
            <v>0</v>
          </cell>
          <cell r="E368">
            <v>260507</v>
          </cell>
          <cell r="F368">
            <v>0</v>
          </cell>
        </row>
        <row r="369">
          <cell r="B369">
            <v>277110</v>
          </cell>
          <cell r="C369">
            <v>1118000</v>
          </cell>
          <cell r="E369">
            <v>260508</v>
          </cell>
          <cell r="F369">
            <v>15682116</v>
          </cell>
        </row>
        <row r="370">
          <cell r="B370">
            <v>277111</v>
          </cell>
          <cell r="C370">
            <v>0</v>
          </cell>
          <cell r="E370">
            <v>260509</v>
          </cell>
          <cell r="F370">
            <v>0</v>
          </cell>
        </row>
        <row r="371">
          <cell r="B371">
            <v>277112</v>
          </cell>
          <cell r="C371">
            <v>0</v>
          </cell>
          <cell r="E371">
            <v>260510</v>
          </cell>
          <cell r="F371">
            <v>0</v>
          </cell>
        </row>
        <row r="372">
          <cell r="B372">
            <v>277113</v>
          </cell>
          <cell r="C372">
            <v>0</v>
          </cell>
          <cell r="E372">
            <v>260511</v>
          </cell>
          <cell r="F372">
            <v>0</v>
          </cell>
        </row>
        <row r="373">
          <cell r="B373">
            <v>277114</v>
          </cell>
          <cell r="C373">
            <v>0</v>
          </cell>
          <cell r="E373">
            <v>260531</v>
          </cell>
          <cell r="F373">
            <v>0</v>
          </cell>
        </row>
        <row r="374">
          <cell r="B374">
            <v>277121</v>
          </cell>
          <cell r="C374">
            <v>0</v>
          </cell>
          <cell r="E374">
            <v>260600</v>
          </cell>
          <cell r="F374">
            <v>0</v>
          </cell>
        </row>
        <row r="375">
          <cell r="B375">
            <v>277122</v>
          </cell>
          <cell r="C375">
            <v>0</v>
          </cell>
          <cell r="E375">
            <v>260700</v>
          </cell>
          <cell r="F375">
            <v>123916328</v>
          </cell>
        </row>
        <row r="376">
          <cell r="B376">
            <v>277123</v>
          </cell>
          <cell r="C376">
            <v>0</v>
          </cell>
          <cell r="E376">
            <v>260701</v>
          </cell>
          <cell r="F376">
            <v>0</v>
          </cell>
        </row>
        <row r="377">
          <cell r="B377">
            <v>277124</v>
          </cell>
          <cell r="C377">
            <v>0</v>
          </cell>
          <cell r="E377">
            <v>260702</v>
          </cell>
          <cell r="F377">
            <v>72299703</v>
          </cell>
        </row>
        <row r="378">
          <cell r="B378">
            <v>277125</v>
          </cell>
          <cell r="C378">
            <v>0</v>
          </cell>
          <cell r="E378">
            <v>260703</v>
          </cell>
          <cell r="F378">
            <v>0</v>
          </cell>
        </row>
        <row r="379">
          <cell r="B379">
            <v>277126</v>
          </cell>
          <cell r="C379">
            <v>0</v>
          </cell>
          <cell r="E379">
            <v>260704</v>
          </cell>
          <cell r="F379">
            <v>0</v>
          </cell>
        </row>
        <row r="380">
          <cell r="B380">
            <v>277127</v>
          </cell>
          <cell r="C380">
            <v>0</v>
          </cell>
          <cell r="E380">
            <v>260711</v>
          </cell>
          <cell r="F380">
            <v>51616625</v>
          </cell>
        </row>
        <row r="381">
          <cell r="B381">
            <v>277128</v>
          </cell>
          <cell r="C381">
            <v>0</v>
          </cell>
          <cell r="E381">
            <v>260721</v>
          </cell>
          <cell r="F381">
            <v>0</v>
          </cell>
        </row>
        <row r="382">
          <cell r="B382">
            <v>277129</v>
          </cell>
          <cell r="C382">
            <v>0</v>
          </cell>
          <cell r="E382">
            <v>260722</v>
          </cell>
          <cell r="F382">
            <v>0</v>
          </cell>
        </row>
        <row r="383">
          <cell r="B383">
            <v>277130</v>
          </cell>
          <cell r="C383">
            <v>0</v>
          </cell>
          <cell r="E383">
            <v>260723</v>
          </cell>
          <cell r="F383">
            <v>0</v>
          </cell>
        </row>
        <row r="384">
          <cell r="B384">
            <v>277131</v>
          </cell>
          <cell r="C384">
            <v>0</v>
          </cell>
          <cell r="E384">
            <v>260724</v>
          </cell>
          <cell r="F384">
            <v>0</v>
          </cell>
        </row>
        <row r="385">
          <cell r="B385">
            <v>277132</v>
          </cell>
          <cell r="C385">
            <v>0</v>
          </cell>
          <cell r="E385">
            <v>260725</v>
          </cell>
          <cell r="F385">
            <v>0</v>
          </cell>
        </row>
        <row r="386">
          <cell r="B386">
            <v>277141</v>
          </cell>
          <cell r="C386">
            <v>9989830</v>
          </cell>
          <cell r="E386">
            <v>260800</v>
          </cell>
          <cell r="F386">
            <v>0</v>
          </cell>
        </row>
        <row r="387">
          <cell r="B387">
            <v>277142</v>
          </cell>
          <cell r="C387">
            <v>0</v>
          </cell>
          <cell r="E387">
            <v>260900</v>
          </cell>
          <cell r="F387">
            <v>860000</v>
          </cell>
        </row>
        <row r="388">
          <cell r="B388">
            <v>277143</v>
          </cell>
          <cell r="C388">
            <v>0</v>
          </cell>
          <cell r="E388">
            <v>260901</v>
          </cell>
          <cell r="F388">
            <v>860000</v>
          </cell>
        </row>
        <row r="389">
          <cell r="B389">
            <v>277144</v>
          </cell>
          <cell r="C389">
            <v>0</v>
          </cell>
          <cell r="E389">
            <v>260902</v>
          </cell>
          <cell r="F389">
            <v>0</v>
          </cell>
        </row>
        <row r="390">
          <cell r="B390">
            <v>277145</v>
          </cell>
          <cell r="C390">
            <v>2603490</v>
          </cell>
          <cell r="E390">
            <v>260911</v>
          </cell>
          <cell r="F390">
            <v>0</v>
          </cell>
        </row>
        <row r="391">
          <cell r="B391">
            <v>277146</v>
          </cell>
          <cell r="C391">
            <v>2120900</v>
          </cell>
          <cell r="E391">
            <v>261000</v>
          </cell>
          <cell r="F391">
            <v>0</v>
          </cell>
        </row>
        <row r="392">
          <cell r="B392">
            <v>277147</v>
          </cell>
          <cell r="C392">
            <v>0</v>
          </cell>
          <cell r="E392">
            <v>261100</v>
          </cell>
          <cell r="F392">
            <v>0</v>
          </cell>
        </row>
        <row r="393">
          <cell r="B393">
            <v>277148</v>
          </cell>
          <cell r="C393">
            <v>0</v>
          </cell>
          <cell r="E393">
            <v>261200</v>
          </cell>
          <cell r="F393">
            <v>1463323</v>
          </cell>
        </row>
        <row r="394">
          <cell r="B394">
            <v>277149</v>
          </cell>
          <cell r="C394">
            <v>0</v>
          </cell>
          <cell r="E394">
            <v>261201</v>
          </cell>
          <cell r="F394">
            <v>0</v>
          </cell>
        </row>
        <row r="395">
          <cell r="B395">
            <v>277150</v>
          </cell>
          <cell r="C395">
            <v>341170</v>
          </cell>
          <cell r="E395">
            <v>261202</v>
          </cell>
          <cell r="F395">
            <v>0</v>
          </cell>
        </row>
        <row r="396">
          <cell r="B396">
            <v>277151</v>
          </cell>
          <cell r="C396">
            <v>4924270</v>
          </cell>
          <cell r="E396">
            <v>261203</v>
          </cell>
          <cell r="F396">
            <v>0</v>
          </cell>
        </row>
        <row r="397">
          <cell r="B397">
            <v>277161</v>
          </cell>
          <cell r="C397">
            <v>0</v>
          </cell>
          <cell r="E397">
            <v>261204</v>
          </cell>
          <cell r="F397">
            <v>0</v>
          </cell>
        </row>
        <row r="398">
          <cell r="B398">
            <v>277162</v>
          </cell>
          <cell r="C398">
            <v>0</v>
          </cell>
          <cell r="E398">
            <v>261205</v>
          </cell>
          <cell r="F398">
            <v>0</v>
          </cell>
        </row>
        <row r="399">
          <cell r="B399">
            <v>277163</v>
          </cell>
          <cell r="C399">
            <v>0</v>
          </cell>
          <cell r="E399">
            <v>261206</v>
          </cell>
          <cell r="F399">
            <v>0</v>
          </cell>
        </row>
        <row r="400">
          <cell r="B400">
            <v>277164</v>
          </cell>
          <cell r="C400">
            <v>0</v>
          </cell>
          <cell r="E400">
            <v>261207</v>
          </cell>
          <cell r="F400">
            <v>1463323</v>
          </cell>
        </row>
        <row r="401">
          <cell r="B401">
            <v>277165</v>
          </cell>
          <cell r="C401">
            <v>0</v>
          </cell>
          <cell r="E401">
            <v>261221</v>
          </cell>
          <cell r="F401">
            <v>0</v>
          </cell>
        </row>
        <row r="402">
          <cell r="B402">
            <v>277166</v>
          </cell>
          <cell r="C402">
            <v>0</v>
          </cell>
          <cell r="E402">
            <v>261300</v>
          </cell>
          <cell r="F402">
            <v>0</v>
          </cell>
        </row>
        <row r="403">
          <cell r="B403">
            <v>277167</v>
          </cell>
          <cell r="C403">
            <v>0</v>
          </cell>
          <cell r="E403">
            <v>261400</v>
          </cell>
          <cell r="F403">
            <v>0</v>
          </cell>
        </row>
        <row r="404">
          <cell r="B404">
            <v>277168</v>
          </cell>
          <cell r="C404">
            <v>0</v>
          </cell>
          <cell r="E404">
            <v>261401</v>
          </cell>
          <cell r="F404">
            <v>0</v>
          </cell>
        </row>
        <row r="405">
          <cell r="B405">
            <v>277170</v>
          </cell>
          <cell r="C405">
            <v>0</v>
          </cell>
          <cell r="E405">
            <v>261402</v>
          </cell>
          <cell r="F405">
            <v>0</v>
          </cell>
        </row>
        <row r="406">
          <cell r="B406">
            <v>277171</v>
          </cell>
          <cell r="C406">
            <v>0</v>
          </cell>
          <cell r="E406">
            <v>261500</v>
          </cell>
          <cell r="F406">
            <v>0</v>
          </cell>
        </row>
        <row r="407">
          <cell r="B407">
            <v>277172</v>
          </cell>
          <cell r="C407">
            <v>0</v>
          </cell>
          <cell r="E407">
            <v>261600</v>
          </cell>
          <cell r="F407">
            <v>0</v>
          </cell>
        </row>
        <row r="408">
          <cell r="B408">
            <v>277173</v>
          </cell>
          <cell r="C408">
            <v>0</v>
          </cell>
          <cell r="E408">
            <v>261601</v>
          </cell>
          <cell r="F408">
            <v>0</v>
          </cell>
        </row>
        <row r="409">
          <cell r="B409">
            <v>277174</v>
          </cell>
          <cell r="C409">
            <v>6997593</v>
          </cell>
          <cell r="E409">
            <v>261602</v>
          </cell>
          <cell r="F409">
            <v>0</v>
          </cell>
        </row>
        <row r="410">
          <cell r="B410">
            <v>277175</v>
          </cell>
          <cell r="C410">
            <v>0</v>
          </cell>
          <cell r="E410">
            <v>261603</v>
          </cell>
          <cell r="F410">
            <v>0</v>
          </cell>
        </row>
        <row r="411">
          <cell r="B411">
            <v>277181</v>
          </cell>
          <cell r="C411">
            <v>0</v>
          </cell>
          <cell r="E411">
            <v>261604</v>
          </cell>
          <cell r="F411">
            <v>0</v>
          </cell>
        </row>
        <row r="412">
          <cell r="B412">
            <v>277200</v>
          </cell>
          <cell r="C412">
            <v>11333920</v>
          </cell>
          <cell r="E412">
            <v>261605</v>
          </cell>
          <cell r="F412">
            <v>0</v>
          </cell>
        </row>
        <row r="413">
          <cell r="B413">
            <v>277201</v>
          </cell>
          <cell r="C413">
            <v>0</v>
          </cell>
          <cell r="E413">
            <v>261611</v>
          </cell>
          <cell r="F413">
            <v>0</v>
          </cell>
        </row>
        <row r="414">
          <cell r="B414">
            <v>277202</v>
          </cell>
          <cell r="C414">
            <v>109000</v>
          </cell>
          <cell r="E414">
            <v>261612</v>
          </cell>
          <cell r="F414">
            <v>0</v>
          </cell>
        </row>
        <row r="415">
          <cell r="B415">
            <v>277231</v>
          </cell>
          <cell r="C415">
            <v>11224920</v>
          </cell>
          <cell r="E415">
            <v>261613</v>
          </cell>
          <cell r="F415">
            <v>0</v>
          </cell>
        </row>
        <row r="416">
          <cell r="B416">
            <v>277300</v>
          </cell>
          <cell r="C416">
            <v>5703620</v>
          </cell>
          <cell r="E416">
            <v>261615</v>
          </cell>
          <cell r="F416">
            <v>0</v>
          </cell>
        </row>
        <row r="417">
          <cell r="B417">
            <v>277301</v>
          </cell>
          <cell r="C417">
            <v>2683600</v>
          </cell>
          <cell r="E417">
            <v>261621</v>
          </cell>
          <cell r="F417">
            <v>0</v>
          </cell>
        </row>
        <row r="418">
          <cell r="B418">
            <v>277302</v>
          </cell>
          <cell r="C418">
            <v>443000</v>
          </cell>
          <cell r="E418">
            <v>261631</v>
          </cell>
          <cell r="F418">
            <v>0</v>
          </cell>
        </row>
        <row r="419">
          <cell r="B419">
            <v>277303</v>
          </cell>
          <cell r="C419">
            <v>0</v>
          </cell>
          <cell r="E419">
            <v>261700</v>
          </cell>
          <cell r="F419">
            <v>0</v>
          </cell>
        </row>
        <row r="420">
          <cell r="B420">
            <v>277304</v>
          </cell>
          <cell r="C420">
            <v>0</v>
          </cell>
          <cell r="E420">
            <v>261800</v>
          </cell>
          <cell r="F420">
            <v>0</v>
          </cell>
        </row>
        <row r="421">
          <cell r="B421">
            <v>277305</v>
          </cell>
          <cell r="C421">
            <v>0</v>
          </cell>
          <cell r="E421">
            <v>261900</v>
          </cell>
          <cell r="F421">
            <v>56079803</v>
          </cell>
        </row>
        <row r="422">
          <cell r="B422">
            <v>277306</v>
          </cell>
          <cell r="C422">
            <v>0</v>
          </cell>
          <cell r="E422">
            <v>261901</v>
          </cell>
          <cell r="F422">
            <v>0</v>
          </cell>
        </row>
        <row r="423">
          <cell r="B423">
            <v>277307</v>
          </cell>
          <cell r="C423">
            <v>0</v>
          </cell>
          <cell r="E423">
            <v>261902</v>
          </cell>
          <cell r="F423">
            <v>0</v>
          </cell>
        </row>
        <row r="424">
          <cell r="B424">
            <v>277308</v>
          </cell>
          <cell r="C424">
            <v>2144892</v>
          </cell>
          <cell r="E424">
            <v>261903</v>
          </cell>
          <cell r="F424">
            <v>0</v>
          </cell>
        </row>
        <row r="425">
          <cell r="B425">
            <v>277309</v>
          </cell>
          <cell r="C425">
            <v>0</v>
          </cell>
          <cell r="E425">
            <v>261904</v>
          </cell>
          <cell r="F425">
            <v>0</v>
          </cell>
        </row>
        <row r="426">
          <cell r="B426">
            <v>277310</v>
          </cell>
          <cell r="C426">
            <v>0</v>
          </cell>
          <cell r="E426">
            <v>261905</v>
          </cell>
          <cell r="F426">
            <v>0</v>
          </cell>
        </row>
        <row r="427">
          <cell r="B427">
            <v>277311</v>
          </cell>
          <cell r="C427">
            <v>432128</v>
          </cell>
          <cell r="E427">
            <v>261906</v>
          </cell>
          <cell r="F427">
            <v>0</v>
          </cell>
        </row>
        <row r="428">
          <cell r="B428">
            <v>277312</v>
          </cell>
          <cell r="C428">
            <v>0</v>
          </cell>
          <cell r="E428">
            <v>261907</v>
          </cell>
          <cell r="F428">
            <v>0</v>
          </cell>
        </row>
        <row r="429">
          <cell r="B429">
            <v>277313</v>
          </cell>
          <cell r="C429">
            <v>0</v>
          </cell>
          <cell r="E429">
            <v>261908</v>
          </cell>
          <cell r="F429">
            <v>0</v>
          </cell>
        </row>
        <row r="430">
          <cell r="B430">
            <v>277331</v>
          </cell>
          <cell r="C430">
            <v>0</v>
          </cell>
          <cell r="E430">
            <v>261909</v>
          </cell>
          <cell r="F430">
            <v>0</v>
          </cell>
        </row>
        <row r="431">
          <cell r="B431">
            <v>277400</v>
          </cell>
          <cell r="C431">
            <v>0</v>
          </cell>
          <cell r="E431">
            <v>261910</v>
          </cell>
          <cell r="F431">
            <v>0</v>
          </cell>
        </row>
        <row r="432">
          <cell r="B432">
            <v>277401</v>
          </cell>
          <cell r="C432">
            <v>0</v>
          </cell>
          <cell r="E432">
            <v>261931</v>
          </cell>
          <cell r="F432">
            <v>56079803</v>
          </cell>
        </row>
        <row r="433">
          <cell r="B433">
            <v>277402</v>
          </cell>
          <cell r="C433">
            <v>0</v>
          </cell>
          <cell r="E433">
            <v>261961</v>
          </cell>
          <cell r="F433">
            <v>0</v>
          </cell>
        </row>
        <row r="434">
          <cell r="B434">
            <v>277403</v>
          </cell>
          <cell r="C434">
            <v>0</v>
          </cell>
          <cell r="E434">
            <v>261962</v>
          </cell>
          <cell r="F434">
            <v>0</v>
          </cell>
        </row>
        <row r="435">
          <cell r="B435">
            <v>277410</v>
          </cell>
          <cell r="C435">
            <v>0</v>
          </cell>
          <cell r="E435">
            <v>262400</v>
          </cell>
          <cell r="F435">
            <v>12238399</v>
          </cell>
        </row>
        <row r="436">
          <cell r="B436">
            <v>277411</v>
          </cell>
          <cell r="C436">
            <v>0</v>
          </cell>
          <cell r="E436">
            <v>262500</v>
          </cell>
          <cell r="F436">
            <v>0</v>
          </cell>
        </row>
        <row r="437">
          <cell r="B437">
            <v>277412</v>
          </cell>
          <cell r="C437">
            <v>0</v>
          </cell>
          <cell r="E437">
            <v>262600</v>
          </cell>
          <cell r="F437">
            <v>0</v>
          </cell>
        </row>
        <row r="438">
          <cell r="B438">
            <v>277413</v>
          </cell>
          <cell r="C438">
            <v>0</v>
          </cell>
          <cell r="E438">
            <v>262700</v>
          </cell>
          <cell r="F438">
            <v>0</v>
          </cell>
        </row>
        <row r="439">
          <cell r="B439">
            <v>277420</v>
          </cell>
          <cell r="C439">
            <v>0</v>
          </cell>
          <cell r="E439">
            <v>267100</v>
          </cell>
          <cell r="F439">
            <v>0</v>
          </cell>
        </row>
        <row r="440">
          <cell r="B440">
            <v>277421</v>
          </cell>
          <cell r="C440">
            <v>0</v>
          </cell>
          <cell r="E440">
            <v>267200</v>
          </cell>
          <cell r="F440">
            <v>0</v>
          </cell>
        </row>
        <row r="441">
          <cell r="B441">
            <v>277431</v>
          </cell>
          <cell r="C441">
            <v>0</v>
          </cell>
          <cell r="E441">
            <v>267201</v>
          </cell>
          <cell r="F441">
            <v>0</v>
          </cell>
        </row>
        <row r="442">
          <cell r="B442">
            <v>277432</v>
          </cell>
          <cell r="C442">
            <v>0</v>
          </cell>
          <cell r="E442">
            <v>267202</v>
          </cell>
          <cell r="F442">
            <v>0</v>
          </cell>
        </row>
        <row r="443">
          <cell r="B443">
            <v>277433</v>
          </cell>
          <cell r="C443">
            <v>0</v>
          </cell>
          <cell r="E443">
            <v>267211</v>
          </cell>
          <cell r="F443">
            <v>0</v>
          </cell>
        </row>
        <row r="444">
          <cell r="B444">
            <v>277440</v>
          </cell>
          <cell r="C444">
            <v>0</v>
          </cell>
          <cell r="E444">
            <v>267300</v>
          </cell>
          <cell r="F444">
            <v>0</v>
          </cell>
        </row>
        <row r="445">
          <cell r="B445">
            <v>277500</v>
          </cell>
          <cell r="C445">
            <v>2540404061</v>
          </cell>
          <cell r="E445">
            <v>267301</v>
          </cell>
          <cell r="F445">
            <v>0</v>
          </cell>
        </row>
        <row r="446">
          <cell r="B446">
            <v>277501</v>
          </cell>
          <cell r="C446">
            <v>0</v>
          </cell>
          <cell r="E446">
            <v>267302</v>
          </cell>
          <cell r="F446">
            <v>0</v>
          </cell>
        </row>
        <row r="447">
          <cell r="B447">
            <v>277502</v>
          </cell>
          <cell r="C447">
            <v>0</v>
          </cell>
          <cell r="E447">
            <v>267311</v>
          </cell>
          <cell r="F447">
            <v>0</v>
          </cell>
        </row>
        <row r="448">
          <cell r="B448">
            <v>277503</v>
          </cell>
          <cell r="C448">
            <v>0</v>
          </cell>
          <cell r="E448">
            <v>262000</v>
          </cell>
          <cell r="F448">
            <v>0</v>
          </cell>
        </row>
        <row r="449">
          <cell r="B449">
            <v>277504</v>
          </cell>
          <cell r="C449">
            <v>0</v>
          </cell>
          <cell r="E449">
            <v>262100</v>
          </cell>
          <cell r="F449">
            <v>0</v>
          </cell>
        </row>
        <row r="450">
          <cell r="B450">
            <v>277505</v>
          </cell>
          <cell r="C450">
            <v>58240003</v>
          </cell>
          <cell r="E450">
            <v>262200</v>
          </cell>
          <cell r="F450">
            <v>0</v>
          </cell>
        </row>
        <row r="451">
          <cell r="B451">
            <v>277506</v>
          </cell>
          <cell r="C451">
            <v>170000</v>
          </cell>
          <cell r="E451">
            <v>262300</v>
          </cell>
          <cell r="F451">
            <v>0</v>
          </cell>
        </row>
        <row r="452">
          <cell r="B452">
            <v>277507</v>
          </cell>
          <cell r="C452">
            <v>1680810</v>
          </cell>
          <cell r="E452">
            <v>262900</v>
          </cell>
          <cell r="F452">
            <v>0</v>
          </cell>
        </row>
        <row r="453">
          <cell r="B453">
            <v>277508</v>
          </cell>
          <cell r="C453">
            <v>0</v>
          </cell>
          <cell r="E453">
            <v>262901</v>
          </cell>
          <cell r="F453">
            <v>0</v>
          </cell>
        </row>
        <row r="454">
          <cell r="B454">
            <v>277509</v>
          </cell>
          <cell r="C454">
            <v>677165352</v>
          </cell>
          <cell r="E454">
            <v>262961</v>
          </cell>
          <cell r="F454">
            <v>0</v>
          </cell>
        </row>
        <row r="455">
          <cell r="B455">
            <v>277510</v>
          </cell>
          <cell r="C455">
            <v>55426490</v>
          </cell>
          <cell r="E455">
            <v>262962</v>
          </cell>
          <cell r="F455">
            <v>0</v>
          </cell>
        </row>
        <row r="456">
          <cell r="B456">
            <v>277511</v>
          </cell>
          <cell r="C456">
            <v>0</v>
          </cell>
          <cell r="E456">
            <v>262963</v>
          </cell>
          <cell r="F456">
            <v>0</v>
          </cell>
        </row>
        <row r="457">
          <cell r="B457">
            <v>277512</v>
          </cell>
          <cell r="C457">
            <v>345500</v>
          </cell>
          <cell r="E457">
            <v>262964</v>
          </cell>
          <cell r="F457">
            <v>0</v>
          </cell>
        </row>
        <row r="458">
          <cell r="B458">
            <v>277513</v>
          </cell>
          <cell r="C458">
            <v>1568580</v>
          </cell>
          <cell r="E458">
            <v>262800</v>
          </cell>
          <cell r="F458">
            <v>0</v>
          </cell>
        </row>
        <row r="459">
          <cell r="B459">
            <v>277541</v>
          </cell>
          <cell r="C459">
            <v>1745807326</v>
          </cell>
          <cell r="E459">
            <v>262801</v>
          </cell>
          <cell r="F459">
            <v>0</v>
          </cell>
        </row>
        <row r="460">
          <cell r="B460">
            <v>277600</v>
          </cell>
          <cell r="C460">
            <v>35150453</v>
          </cell>
          <cell r="E460">
            <v>263000</v>
          </cell>
          <cell r="F460">
            <v>0</v>
          </cell>
        </row>
        <row r="461">
          <cell r="B461">
            <v>277601</v>
          </cell>
          <cell r="C461">
            <v>0</v>
          </cell>
          <cell r="E461">
            <v>263600</v>
          </cell>
          <cell r="F461">
            <v>0</v>
          </cell>
        </row>
        <row r="462">
          <cell r="B462">
            <v>277602</v>
          </cell>
          <cell r="C462">
            <v>19432152</v>
          </cell>
          <cell r="E462">
            <v>263601</v>
          </cell>
          <cell r="F462">
            <v>0</v>
          </cell>
        </row>
        <row r="463">
          <cell r="B463">
            <v>277603</v>
          </cell>
          <cell r="C463">
            <v>0</v>
          </cell>
          <cell r="E463">
            <v>263602</v>
          </cell>
          <cell r="F463">
            <v>0</v>
          </cell>
        </row>
        <row r="464">
          <cell r="B464">
            <v>277604</v>
          </cell>
          <cell r="C464">
            <v>8166951</v>
          </cell>
          <cell r="E464">
            <v>263603</v>
          </cell>
          <cell r="F464">
            <v>0</v>
          </cell>
        </row>
        <row r="465">
          <cell r="B465">
            <v>277605</v>
          </cell>
          <cell r="C465">
            <v>7551350</v>
          </cell>
          <cell r="E465">
            <v>263604</v>
          </cell>
          <cell r="F465">
            <v>0</v>
          </cell>
        </row>
        <row r="466">
          <cell r="B466">
            <v>277641</v>
          </cell>
          <cell r="C466">
            <v>0</v>
          </cell>
          <cell r="E466">
            <v>263605</v>
          </cell>
          <cell r="F466">
            <v>0</v>
          </cell>
        </row>
        <row r="467">
          <cell r="B467">
            <v>277900</v>
          </cell>
          <cell r="C467">
            <v>20874020</v>
          </cell>
          <cell r="E467">
            <v>263606</v>
          </cell>
          <cell r="F467">
            <v>0</v>
          </cell>
        </row>
        <row r="468">
          <cell r="B468">
            <v>277901</v>
          </cell>
          <cell r="C468">
            <v>0</v>
          </cell>
          <cell r="E468">
            <v>263607</v>
          </cell>
          <cell r="F468">
            <v>0</v>
          </cell>
        </row>
        <row r="469">
          <cell r="B469">
            <v>277902</v>
          </cell>
          <cell r="C469">
            <v>0</v>
          </cell>
          <cell r="E469">
            <v>263608</v>
          </cell>
          <cell r="F469">
            <v>0</v>
          </cell>
        </row>
        <row r="470">
          <cell r="B470">
            <v>277910</v>
          </cell>
          <cell r="C470">
            <v>0</v>
          </cell>
          <cell r="E470">
            <v>263609</v>
          </cell>
          <cell r="F470">
            <v>0</v>
          </cell>
        </row>
        <row r="471">
          <cell r="B471">
            <v>277921</v>
          </cell>
          <cell r="C471">
            <v>20874020</v>
          </cell>
          <cell r="E471">
            <v>263610</v>
          </cell>
          <cell r="F471">
            <v>0</v>
          </cell>
        </row>
        <row r="472">
          <cell r="B472">
            <v>277922</v>
          </cell>
          <cell r="C472">
            <v>11915000</v>
          </cell>
          <cell r="E472">
            <v>263611</v>
          </cell>
          <cell r="F472">
            <v>0</v>
          </cell>
        </row>
        <row r="473">
          <cell r="B473">
            <v>277923</v>
          </cell>
          <cell r="C473">
            <v>0</v>
          </cell>
          <cell r="E473">
            <v>263631</v>
          </cell>
          <cell r="F473">
            <v>0</v>
          </cell>
        </row>
        <row r="474">
          <cell r="B474">
            <v>277924</v>
          </cell>
          <cell r="C474">
            <v>0</v>
          </cell>
          <cell r="E474">
            <v>264000</v>
          </cell>
          <cell r="F474">
            <v>625394284</v>
          </cell>
        </row>
        <row r="475">
          <cell r="B475">
            <v>277930</v>
          </cell>
          <cell r="C475">
            <v>8959020</v>
          </cell>
          <cell r="E475">
            <v>264100</v>
          </cell>
          <cell r="F475">
            <v>245489177</v>
          </cell>
        </row>
        <row r="476">
          <cell r="B476">
            <v>277941</v>
          </cell>
          <cell r="C476">
            <v>0</v>
          </cell>
          <cell r="E476">
            <v>264101</v>
          </cell>
          <cell r="F476">
            <v>0</v>
          </cell>
        </row>
        <row r="477">
          <cell r="B477">
            <v>277942</v>
          </cell>
          <cell r="C477">
            <v>0</v>
          </cell>
          <cell r="E477">
            <v>264102</v>
          </cell>
          <cell r="F477">
            <v>245489177</v>
          </cell>
        </row>
        <row r="478">
          <cell r="B478">
            <v>277943</v>
          </cell>
          <cell r="C478">
            <v>0</v>
          </cell>
          <cell r="E478">
            <v>264103</v>
          </cell>
          <cell r="F478">
            <v>0</v>
          </cell>
        </row>
        <row r="479">
          <cell r="B479">
            <v>277944</v>
          </cell>
          <cell r="C479">
            <v>0</v>
          </cell>
          <cell r="E479">
            <v>264104</v>
          </cell>
          <cell r="F479">
            <v>0</v>
          </cell>
        </row>
        <row r="480">
          <cell r="B480">
            <v>277951</v>
          </cell>
          <cell r="C480">
            <v>0</v>
          </cell>
          <cell r="E480">
            <v>264105</v>
          </cell>
          <cell r="F480">
            <v>0</v>
          </cell>
        </row>
        <row r="481">
          <cell r="B481">
            <v>277961</v>
          </cell>
          <cell r="C481">
            <v>0</v>
          </cell>
          <cell r="E481">
            <v>264121</v>
          </cell>
          <cell r="F481">
            <v>0</v>
          </cell>
        </row>
        <row r="482">
          <cell r="B482">
            <v>277971</v>
          </cell>
          <cell r="C482">
            <v>0</v>
          </cell>
          <cell r="E482">
            <v>264200</v>
          </cell>
          <cell r="F482">
            <v>69777839</v>
          </cell>
        </row>
        <row r="483">
          <cell r="B483">
            <v>277972</v>
          </cell>
          <cell r="C483">
            <v>0</v>
          </cell>
          <cell r="E483">
            <v>264300</v>
          </cell>
          <cell r="F483">
            <v>310127268</v>
          </cell>
        </row>
        <row r="484">
          <cell r="B484">
            <v>277973</v>
          </cell>
          <cell r="C484">
            <v>0</v>
          </cell>
          <cell r="E484">
            <v>264900</v>
          </cell>
          <cell r="F484">
            <v>0</v>
          </cell>
        </row>
        <row r="485">
          <cell r="B485">
            <v>277974</v>
          </cell>
          <cell r="C485">
            <v>0</v>
          </cell>
          <cell r="E485">
            <v>265000</v>
          </cell>
          <cell r="F485">
            <v>27348442</v>
          </cell>
        </row>
        <row r="486">
          <cell r="B486">
            <v>277975</v>
          </cell>
          <cell r="C486">
            <v>0</v>
          </cell>
          <cell r="E486">
            <v>265100</v>
          </cell>
          <cell r="F486">
            <v>27348442</v>
          </cell>
        </row>
        <row r="487">
          <cell r="B487">
            <v>277976</v>
          </cell>
          <cell r="C487">
            <v>0</v>
          </cell>
          <cell r="E487">
            <v>266000</v>
          </cell>
          <cell r="F487">
            <v>732484221</v>
          </cell>
        </row>
        <row r="488">
          <cell r="B488">
            <v>277977</v>
          </cell>
          <cell r="C488">
            <v>0</v>
          </cell>
          <cell r="E488">
            <v>266100</v>
          </cell>
          <cell r="F488">
            <v>422010746</v>
          </cell>
        </row>
        <row r="489">
          <cell r="B489">
            <v>277978</v>
          </cell>
          <cell r="C489">
            <v>0</v>
          </cell>
          <cell r="E489">
            <v>266200</v>
          </cell>
          <cell r="F489">
            <v>310473475</v>
          </cell>
        </row>
        <row r="490">
          <cell r="B490">
            <v>278100</v>
          </cell>
          <cell r="C490">
            <v>0</v>
          </cell>
          <cell r="E490">
            <v>268000</v>
          </cell>
          <cell r="F490">
            <v>0</v>
          </cell>
        </row>
        <row r="491">
          <cell r="B491">
            <v>277700</v>
          </cell>
          <cell r="C491">
            <v>0</v>
          </cell>
        </row>
        <row r="492">
          <cell r="B492">
            <v>278000</v>
          </cell>
          <cell r="C492">
            <v>930634829</v>
          </cell>
        </row>
        <row r="493">
          <cell r="B493">
            <v>278001</v>
          </cell>
          <cell r="C493">
            <v>16964600</v>
          </cell>
        </row>
        <row r="494">
          <cell r="B494">
            <v>278002</v>
          </cell>
          <cell r="C494">
            <v>103905000</v>
          </cell>
        </row>
        <row r="495">
          <cell r="B495">
            <v>278003</v>
          </cell>
          <cell r="C495">
            <v>100860000</v>
          </cell>
        </row>
        <row r="496">
          <cell r="B496">
            <v>278004</v>
          </cell>
          <cell r="C496">
            <v>0</v>
          </cell>
        </row>
        <row r="497">
          <cell r="B497">
            <v>278005</v>
          </cell>
          <cell r="C497">
            <v>3045000</v>
          </cell>
        </row>
        <row r="498">
          <cell r="B498">
            <v>278006</v>
          </cell>
          <cell r="C498">
            <v>0</v>
          </cell>
        </row>
        <row r="499">
          <cell r="B499">
            <v>278007</v>
          </cell>
          <cell r="C499">
            <v>0</v>
          </cell>
        </row>
        <row r="500">
          <cell r="B500">
            <v>278010</v>
          </cell>
          <cell r="C500">
            <v>0</v>
          </cell>
        </row>
        <row r="501">
          <cell r="B501">
            <v>278011</v>
          </cell>
          <cell r="C501">
            <v>683125632</v>
          </cell>
        </row>
        <row r="502">
          <cell r="B502">
            <v>278012</v>
          </cell>
          <cell r="C502">
            <v>0</v>
          </cell>
        </row>
        <row r="503">
          <cell r="B503">
            <v>278013</v>
          </cell>
          <cell r="C503">
            <v>0</v>
          </cell>
        </row>
        <row r="504">
          <cell r="B504">
            <v>278014</v>
          </cell>
          <cell r="C504">
            <v>153135000</v>
          </cell>
        </row>
        <row r="505">
          <cell r="B505">
            <v>278015</v>
          </cell>
          <cell r="C505">
            <v>0</v>
          </cell>
        </row>
        <row r="506">
          <cell r="B506">
            <v>278016</v>
          </cell>
          <cell r="C506">
            <v>30204740</v>
          </cell>
        </row>
        <row r="507">
          <cell r="B507">
            <v>278017</v>
          </cell>
          <cell r="C507">
            <v>0</v>
          </cell>
        </row>
        <row r="508">
          <cell r="B508">
            <v>278018</v>
          </cell>
          <cell r="C508">
            <v>4732740</v>
          </cell>
        </row>
        <row r="509">
          <cell r="B509">
            <v>278019</v>
          </cell>
          <cell r="C509">
            <v>101414830</v>
          </cell>
        </row>
        <row r="510">
          <cell r="B510">
            <v>278020</v>
          </cell>
          <cell r="C510">
            <v>111417860</v>
          </cell>
        </row>
        <row r="511">
          <cell r="B511">
            <v>278021</v>
          </cell>
          <cell r="C511">
            <v>43303683</v>
          </cell>
        </row>
        <row r="512">
          <cell r="B512">
            <v>278022</v>
          </cell>
          <cell r="C512">
            <v>6617750</v>
          </cell>
        </row>
        <row r="513">
          <cell r="B513">
            <v>278023</v>
          </cell>
          <cell r="C513">
            <v>0</v>
          </cell>
        </row>
        <row r="514">
          <cell r="B514">
            <v>278025</v>
          </cell>
          <cell r="C514">
            <v>232299029</v>
          </cell>
        </row>
        <row r="515">
          <cell r="B515">
            <v>278026</v>
          </cell>
          <cell r="C515">
            <v>2055000</v>
          </cell>
        </row>
        <row r="516">
          <cell r="B516">
            <v>278027</v>
          </cell>
          <cell r="C516">
            <v>12446125</v>
          </cell>
        </row>
        <row r="517">
          <cell r="B517">
            <v>278028</v>
          </cell>
          <cell r="C517">
            <v>4143270</v>
          </cell>
        </row>
        <row r="518">
          <cell r="B518">
            <v>278029</v>
          </cell>
          <cell r="C518">
            <v>0</v>
          </cell>
        </row>
        <row r="519">
          <cell r="B519">
            <v>278030</v>
          </cell>
          <cell r="C519">
            <v>1155750</v>
          </cell>
        </row>
        <row r="520">
          <cell r="B520">
            <v>278031</v>
          </cell>
          <cell r="C520">
            <v>0</v>
          </cell>
        </row>
        <row r="521">
          <cell r="B521">
            <v>278035</v>
          </cell>
          <cell r="C521">
            <v>2987520</v>
          </cell>
        </row>
        <row r="522">
          <cell r="B522">
            <v>278036</v>
          </cell>
          <cell r="C522">
            <v>740000</v>
          </cell>
        </row>
        <row r="523">
          <cell r="B523">
            <v>278037</v>
          </cell>
          <cell r="C523">
            <v>0</v>
          </cell>
        </row>
        <row r="524">
          <cell r="B524">
            <v>278038</v>
          </cell>
          <cell r="C524">
            <v>0</v>
          </cell>
        </row>
        <row r="525">
          <cell r="B525">
            <v>278040</v>
          </cell>
          <cell r="C525">
            <v>740000</v>
          </cell>
        </row>
        <row r="526">
          <cell r="B526">
            <v>278041</v>
          </cell>
          <cell r="C526">
            <v>3090000</v>
          </cell>
        </row>
        <row r="527">
          <cell r="B527">
            <v>278042</v>
          </cell>
          <cell r="C527">
            <v>832640</v>
          </cell>
        </row>
        <row r="528">
          <cell r="B528">
            <v>278043</v>
          </cell>
          <cell r="C528">
            <v>0</v>
          </cell>
        </row>
        <row r="529">
          <cell r="B529">
            <v>278044</v>
          </cell>
          <cell r="C529">
            <v>13722500</v>
          </cell>
        </row>
        <row r="530">
          <cell r="B530">
            <v>278056</v>
          </cell>
          <cell r="C530">
            <v>13722500</v>
          </cell>
        </row>
        <row r="531">
          <cell r="B531">
            <v>278057</v>
          </cell>
          <cell r="C531">
            <v>0</v>
          </cell>
        </row>
        <row r="532">
          <cell r="B532">
            <v>278045</v>
          </cell>
          <cell r="C532">
            <v>0</v>
          </cell>
        </row>
        <row r="533">
          <cell r="B533">
            <v>278046</v>
          </cell>
          <cell r="C533">
            <v>56344500</v>
          </cell>
        </row>
        <row r="534">
          <cell r="B534">
            <v>278047</v>
          </cell>
          <cell r="C534">
            <v>648000</v>
          </cell>
        </row>
        <row r="535">
          <cell r="B535">
            <v>278048</v>
          </cell>
          <cell r="C535">
            <v>10261670</v>
          </cell>
        </row>
        <row r="536">
          <cell r="B536">
            <v>278049</v>
          </cell>
          <cell r="C536">
            <v>2594030</v>
          </cell>
        </row>
        <row r="537">
          <cell r="B537">
            <v>278050</v>
          </cell>
          <cell r="C537">
            <v>4845000</v>
          </cell>
        </row>
        <row r="538">
          <cell r="B538">
            <v>278051</v>
          </cell>
          <cell r="C538">
            <v>5380462</v>
          </cell>
        </row>
        <row r="539">
          <cell r="B539">
            <v>278052</v>
          </cell>
          <cell r="C539">
            <v>622000</v>
          </cell>
        </row>
        <row r="540">
          <cell r="B540">
            <v>278053</v>
          </cell>
          <cell r="C540">
            <v>8914400</v>
          </cell>
        </row>
        <row r="541">
          <cell r="B541">
            <v>278054</v>
          </cell>
          <cell r="C541">
            <v>0</v>
          </cell>
        </row>
        <row r="542">
          <cell r="B542">
            <v>278055</v>
          </cell>
          <cell r="C542">
            <v>0</v>
          </cell>
        </row>
        <row r="543">
          <cell r="B543">
            <v>278058</v>
          </cell>
          <cell r="C543">
            <v>0</v>
          </cell>
        </row>
        <row r="544">
          <cell r="B544">
            <v>278071</v>
          </cell>
          <cell r="C544">
            <v>0</v>
          </cell>
        </row>
        <row r="545">
          <cell r="B545">
            <v>279000</v>
          </cell>
          <cell r="C545">
            <v>101807260</v>
          </cell>
        </row>
        <row r="546">
          <cell r="B546">
            <v>279100</v>
          </cell>
          <cell r="C546">
            <v>55098703</v>
          </cell>
        </row>
        <row r="547">
          <cell r="B547">
            <v>279101</v>
          </cell>
          <cell r="C547">
            <v>55098703</v>
          </cell>
        </row>
        <row r="548">
          <cell r="B548">
            <v>279102</v>
          </cell>
          <cell r="C548">
            <v>49143246</v>
          </cell>
        </row>
        <row r="549">
          <cell r="B549">
            <v>279103</v>
          </cell>
          <cell r="C549">
            <v>5955457</v>
          </cell>
        </row>
        <row r="550">
          <cell r="B550">
            <v>279104</v>
          </cell>
          <cell r="C550">
            <v>0</v>
          </cell>
        </row>
        <row r="551">
          <cell r="B551">
            <v>279105</v>
          </cell>
          <cell r="C551">
            <v>0</v>
          </cell>
        </row>
        <row r="552">
          <cell r="B552">
            <v>279106</v>
          </cell>
          <cell r="C552">
            <v>0</v>
          </cell>
        </row>
        <row r="553">
          <cell r="B553">
            <v>279107</v>
          </cell>
          <cell r="C553">
            <v>0</v>
          </cell>
        </row>
        <row r="554">
          <cell r="B554">
            <v>279108</v>
          </cell>
          <cell r="C554">
            <v>0</v>
          </cell>
        </row>
        <row r="555">
          <cell r="B555">
            <v>279109</v>
          </cell>
          <cell r="C555">
            <v>0</v>
          </cell>
        </row>
        <row r="556">
          <cell r="B556">
            <v>279121</v>
          </cell>
          <cell r="C556">
            <v>0</v>
          </cell>
        </row>
        <row r="557">
          <cell r="B557">
            <v>279131</v>
          </cell>
          <cell r="C557">
            <v>0</v>
          </cell>
        </row>
        <row r="558">
          <cell r="B558">
            <v>279141</v>
          </cell>
          <cell r="C558">
            <v>0</v>
          </cell>
        </row>
        <row r="559">
          <cell r="B559">
            <v>279151</v>
          </cell>
          <cell r="C559">
            <v>0</v>
          </cell>
        </row>
        <row r="560">
          <cell r="B560">
            <v>279200</v>
          </cell>
          <cell r="C560">
            <v>0</v>
          </cell>
        </row>
        <row r="561">
          <cell r="B561">
            <v>279201</v>
          </cell>
          <cell r="C561">
            <v>0</v>
          </cell>
        </row>
        <row r="562">
          <cell r="B562">
            <v>279202</v>
          </cell>
          <cell r="C562">
            <v>0</v>
          </cell>
        </row>
        <row r="563">
          <cell r="B563">
            <v>279211</v>
          </cell>
          <cell r="C563">
            <v>0</v>
          </cell>
        </row>
        <row r="564">
          <cell r="B564">
            <v>279300</v>
          </cell>
          <cell r="C564">
            <v>0</v>
          </cell>
        </row>
        <row r="565">
          <cell r="B565">
            <v>279301</v>
          </cell>
          <cell r="C565">
            <v>0</v>
          </cell>
        </row>
        <row r="566">
          <cell r="B566">
            <v>279302</v>
          </cell>
          <cell r="C566">
            <v>0</v>
          </cell>
        </row>
        <row r="567">
          <cell r="B567">
            <v>279311</v>
          </cell>
          <cell r="C567">
            <v>0</v>
          </cell>
        </row>
        <row r="568">
          <cell r="B568">
            <v>279400</v>
          </cell>
          <cell r="C568">
            <v>0</v>
          </cell>
        </row>
        <row r="569">
          <cell r="B569">
            <v>279500</v>
          </cell>
          <cell r="C569">
            <v>0</v>
          </cell>
        </row>
        <row r="570">
          <cell r="B570">
            <v>279600</v>
          </cell>
          <cell r="C570">
            <v>0</v>
          </cell>
        </row>
        <row r="571">
          <cell r="B571">
            <v>279700</v>
          </cell>
          <cell r="C571">
            <v>0</v>
          </cell>
        </row>
        <row r="572">
          <cell r="B572">
            <v>279800</v>
          </cell>
          <cell r="C572">
            <v>0</v>
          </cell>
        </row>
        <row r="573">
          <cell r="B573">
            <v>279801</v>
          </cell>
          <cell r="C573">
            <v>0</v>
          </cell>
        </row>
        <row r="574">
          <cell r="B574">
            <v>279802</v>
          </cell>
          <cell r="C574">
            <v>0</v>
          </cell>
        </row>
        <row r="575">
          <cell r="B575">
            <v>279811</v>
          </cell>
          <cell r="C575">
            <v>0</v>
          </cell>
        </row>
        <row r="576">
          <cell r="B576">
            <v>279900</v>
          </cell>
          <cell r="C576">
            <v>0</v>
          </cell>
        </row>
        <row r="577">
          <cell r="B577">
            <v>280000</v>
          </cell>
          <cell r="C577">
            <v>0</v>
          </cell>
        </row>
        <row r="578">
          <cell r="B578">
            <v>280100</v>
          </cell>
          <cell r="C578">
            <v>0</v>
          </cell>
        </row>
        <row r="579">
          <cell r="B579">
            <v>280101</v>
          </cell>
          <cell r="C579">
            <v>0</v>
          </cell>
        </row>
        <row r="580">
          <cell r="B580">
            <v>280102</v>
          </cell>
          <cell r="C580">
            <v>0</v>
          </cell>
        </row>
        <row r="581">
          <cell r="B581">
            <v>280200</v>
          </cell>
          <cell r="C581">
            <v>0</v>
          </cell>
        </row>
        <row r="582">
          <cell r="B582">
            <v>280300</v>
          </cell>
          <cell r="C582">
            <v>0</v>
          </cell>
        </row>
        <row r="583">
          <cell r="B583">
            <v>280400</v>
          </cell>
          <cell r="C583">
            <v>0</v>
          </cell>
        </row>
        <row r="584">
          <cell r="B584">
            <v>280500</v>
          </cell>
          <cell r="C584">
            <v>0</v>
          </cell>
        </row>
        <row r="585">
          <cell r="B585">
            <v>280600</v>
          </cell>
          <cell r="C585">
            <v>36549465</v>
          </cell>
        </row>
        <row r="586">
          <cell r="B586">
            <v>280700</v>
          </cell>
          <cell r="C586">
            <v>0</v>
          </cell>
        </row>
        <row r="587">
          <cell r="B587">
            <v>280800</v>
          </cell>
          <cell r="C587">
            <v>0</v>
          </cell>
        </row>
        <row r="588">
          <cell r="B588">
            <v>280900</v>
          </cell>
          <cell r="C588">
            <v>1908661</v>
          </cell>
        </row>
        <row r="589">
          <cell r="B589">
            <v>280901</v>
          </cell>
          <cell r="C589">
            <v>0</v>
          </cell>
        </row>
        <row r="590">
          <cell r="B590">
            <v>280902</v>
          </cell>
          <cell r="C590">
            <v>0</v>
          </cell>
        </row>
        <row r="591">
          <cell r="B591">
            <v>280903</v>
          </cell>
          <cell r="C591">
            <v>0</v>
          </cell>
        </row>
        <row r="592">
          <cell r="B592">
            <v>280904</v>
          </cell>
          <cell r="C592">
            <v>0</v>
          </cell>
        </row>
        <row r="593">
          <cell r="B593">
            <v>280905</v>
          </cell>
          <cell r="C593">
            <v>0</v>
          </cell>
        </row>
        <row r="594">
          <cell r="B594">
            <v>280906</v>
          </cell>
          <cell r="C594">
            <v>0</v>
          </cell>
        </row>
        <row r="595">
          <cell r="B595">
            <v>280907</v>
          </cell>
          <cell r="C595">
            <v>0</v>
          </cell>
        </row>
        <row r="596">
          <cell r="B596">
            <v>280908</v>
          </cell>
          <cell r="C596">
            <v>1908661</v>
          </cell>
        </row>
        <row r="597">
          <cell r="B597">
            <v>280921</v>
          </cell>
          <cell r="C597">
            <v>0</v>
          </cell>
        </row>
        <row r="598">
          <cell r="B598">
            <v>281100</v>
          </cell>
          <cell r="C598">
            <v>0</v>
          </cell>
        </row>
        <row r="599">
          <cell r="B599">
            <v>281200</v>
          </cell>
          <cell r="C599">
            <v>0</v>
          </cell>
        </row>
        <row r="600">
          <cell r="B600">
            <v>281300</v>
          </cell>
          <cell r="C600">
            <v>5600000</v>
          </cell>
        </row>
        <row r="601">
          <cell r="B601">
            <v>281400</v>
          </cell>
          <cell r="C601">
            <v>0</v>
          </cell>
        </row>
        <row r="602">
          <cell r="B602">
            <v>281401</v>
          </cell>
          <cell r="C602">
            <v>0</v>
          </cell>
        </row>
        <row r="603">
          <cell r="B603">
            <v>281402</v>
          </cell>
          <cell r="C603">
            <v>0</v>
          </cell>
        </row>
        <row r="604">
          <cell r="B604">
            <v>281500</v>
          </cell>
          <cell r="C604">
            <v>0</v>
          </cell>
        </row>
        <row r="605">
          <cell r="B605">
            <v>281501</v>
          </cell>
          <cell r="C605">
            <v>0</v>
          </cell>
        </row>
        <row r="606">
          <cell r="B606">
            <v>281502</v>
          </cell>
          <cell r="C606">
            <v>0</v>
          </cell>
        </row>
        <row r="607">
          <cell r="B607">
            <v>281511</v>
          </cell>
          <cell r="C607">
            <v>0</v>
          </cell>
        </row>
        <row r="608">
          <cell r="B608">
            <v>281600</v>
          </cell>
          <cell r="C608">
            <v>0</v>
          </cell>
        </row>
        <row r="609">
          <cell r="B609">
            <v>281601</v>
          </cell>
          <cell r="C609">
            <v>0</v>
          </cell>
        </row>
        <row r="610">
          <cell r="B610">
            <v>281602</v>
          </cell>
          <cell r="C610">
            <v>0</v>
          </cell>
        </row>
        <row r="611">
          <cell r="B611">
            <v>281603</v>
          </cell>
          <cell r="C611">
            <v>0</v>
          </cell>
        </row>
        <row r="612">
          <cell r="B612">
            <v>281604</v>
          </cell>
          <cell r="C612">
            <v>0</v>
          </cell>
        </row>
        <row r="613">
          <cell r="B613">
            <v>281605</v>
          </cell>
          <cell r="C613">
            <v>0</v>
          </cell>
        </row>
        <row r="614">
          <cell r="B614">
            <v>281611</v>
          </cell>
          <cell r="C614">
            <v>0</v>
          </cell>
        </row>
        <row r="615">
          <cell r="B615">
            <v>281612</v>
          </cell>
          <cell r="C615">
            <v>0</v>
          </cell>
        </row>
        <row r="616">
          <cell r="B616">
            <v>281613</v>
          </cell>
          <cell r="C616">
            <v>0</v>
          </cell>
        </row>
        <row r="617">
          <cell r="B617">
            <v>281615</v>
          </cell>
          <cell r="C617">
            <v>0</v>
          </cell>
        </row>
        <row r="618">
          <cell r="B618">
            <v>281621</v>
          </cell>
          <cell r="C618">
            <v>0</v>
          </cell>
        </row>
        <row r="619">
          <cell r="B619">
            <v>281651</v>
          </cell>
          <cell r="C619">
            <v>0</v>
          </cell>
        </row>
        <row r="620">
          <cell r="B620">
            <v>281700</v>
          </cell>
          <cell r="C620">
            <v>0</v>
          </cell>
        </row>
        <row r="621">
          <cell r="B621">
            <v>281701</v>
          </cell>
          <cell r="C621">
            <v>0</v>
          </cell>
        </row>
        <row r="622">
          <cell r="B622">
            <v>281702</v>
          </cell>
          <cell r="C622">
            <v>0</v>
          </cell>
        </row>
        <row r="623">
          <cell r="B623">
            <v>281711</v>
          </cell>
          <cell r="C623">
            <v>0</v>
          </cell>
        </row>
        <row r="624">
          <cell r="B624">
            <v>281800</v>
          </cell>
          <cell r="C624">
            <v>0</v>
          </cell>
        </row>
        <row r="625">
          <cell r="B625">
            <v>281900</v>
          </cell>
          <cell r="C625">
            <v>2650431</v>
          </cell>
        </row>
        <row r="626">
          <cell r="B626">
            <v>281901</v>
          </cell>
          <cell r="C626">
            <v>0</v>
          </cell>
        </row>
        <row r="627">
          <cell r="B627">
            <v>281902</v>
          </cell>
          <cell r="C627">
            <v>0</v>
          </cell>
        </row>
        <row r="628">
          <cell r="B628">
            <v>281903</v>
          </cell>
          <cell r="C628">
            <v>0</v>
          </cell>
        </row>
        <row r="629">
          <cell r="B629">
            <v>281904</v>
          </cell>
          <cell r="C629">
            <v>0</v>
          </cell>
        </row>
        <row r="630">
          <cell r="B630">
            <v>281905</v>
          </cell>
          <cell r="C630">
            <v>0</v>
          </cell>
        </row>
        <row r="631">
          <cell r="B631">
            <v>281906</v>
          </cell>
          <cell r="C631">
            <v>20000</v>
          </cell>
        </row>
        <row r="632">
          <cell r="B632">
            <v>281907</v>
          </cell>
          <cell r="C632">
            <v>0</v>
          </cell>
        </row>
        <row r="633">
          <cell r="B633">
            <v>281908</v>
          </cell>
          <cell r="C633">
            <v>0</v>
          </cell>
        </row>
        <row r="634">
          <cell r="B634">
            <v>281909</v>
          </cell>
          <cell r="C634">
            <v>0</v>
          </cell>
        </row>
        <row r="635">
          <cell r="B635">
            <v>281910</v>
          </cell>
          <cell r="C635">
            <v>0</v>
          </cell>
        </row>
        <row r="636">
          <cell r="B636">
            <v>281911</v>
          </cell>
          <cell r="C636">
            <v>0</v>
          </cell>
        </row>
        <row r="637">
          <cell r="B637">
            <v>281921</v>
          </cell>
          <cell r="C637">
            <v>0</v>
          </cell>
        </row>
        <row r="638">
          <cell r="B638">
            <v>281922</v>
          </cell>
          <cell r="C638">
            <v>0</v>
          </cell>
        </row>
        <row r="639">
          <cell r="B639">
            <v>281923</v>
          </cell>
          <cell r="C639">
            <v>0</v>
          </cell>
        </row>
        <row r="640">
          <cell r="B640">
            <v>281924</v>
          </cell>
          <cell r="C640">
            <v>0</v>
          </cell>
        </row>
        <row r="641">
          <cell r="B641">
            <v>281925</v>
          </cell>
          <cell r="C641">
            <v>0</v>
          </cell>
        </row>
        <row r="642">
          <cell r="B642">
            <v>281931</v>
          </cell>
          <cell r="C642">
            <v>2630431</v>
          </cell>
        </row>
        <row r="643">
          <cell r="B643">
            <v>281961</v>
          </cell>
          <cell r="C643">
            <v>0</v>
          </cell>
        </row>
        <row r="644">
          <cell r="B644">
            <v>281962</v>
          </cell>
          <cell r="C644">
            <v>0</v>
          </cell>
        </row>
        <row r="645">
          <cell r="B645">
            <v>282200</v>
          </cell>
          <cell r="C645">
            <v>0</v>
          </cell>
        </row>
        <row r="646">
          <cell r="B646">
            <v>282300</v>
          </cell>
          <cell r="C646">
            <v>0</v>
          </cell>
        </row>
        <row r="647">
          <cell r="B647">
            <v>282400</v>
          </cell>
          <cell r="C647">
            <v>0</v>
          </cell>
        </row>
        <row r="648">
          <cell r="B648">
            <v>282000</v>
          </cell>
          <cell r="C648">
            <v>0</v>
          </cell>
        </row>
        <row r="649">
          <cell r="B649">
            <v>282100</v>
          </cell>
          <cell r="C649">
            <v>0</v>
          </cell>
        </row>
        <row r="650">
          <cell r="B650">
            <v>282900</v>
          </cell>
          <cell r="C650">
            <v>0</v>
          </cell>
        </row>
        <row r="651">
          <cell r="B651">
            <v>282901</v>
          </cell>
          <cell r="C651">
            <v>0</v>
          </cell>
        </row>
        <row r="652">
          <cell r="B652">
            <v>282961</v>
          </cell>
          <cell r="C652">
            <v>0</v>
          </cell>
        </row>
        <row r="653">
          <cell r="B653">
            <v>282962</v>
          </cell>
          <cell r="C653">
            <v>0</v>
          </cell>
        </row>
        <row r="654">
          <cell r="B654">
            <v>282963</v>
          </cell>
          <cell r="C654">
            <v>0</v>
          </cell>
        </row>
        <row r="655">
          <cell r="B655">
            <v>283000</v>
          </cell>
          <cell r="C655">
            <v>0</v>
          </cell>
        </row>
        <row r="656">
          <cell r="B656">
            <v>283100</v>
          </cell>
          <cell r="C656">
            <v>0</v>
          </cell>
        </row>
        <row r="657">
          <cell r="B657">
            <v>283200</v>
          </cell>
          <cell r="C657">
            <v>0</v>
          </cell>
        </row>
        <row r="658">
          <cell r="B658">
            <v>283201</v>
          </cell>
          <cell r="C658">
            <v>0</v>
          </cell>
        </row>
        <row r="659">
          <cell r="B659">
            <v>283202</v>
          </cell>
          <cell r="C659">
            <v>0</v>
          </cell>
        </row>
        <row r="660">
          <cell r="B660">
            <v>283203</v>
          </cell>
          <cell r="C660">
            <v>0</v>
          </cell>
        </row>
        <row r="661">
          <cell r="B661">
            <v>283212</v>
          </cell>
          <cell r="C661">
            <v>0</v>
          </cell>
        </row>
        <row r="662">
          <cell r="B662">
            <v>283213</v>
          </cell>
          <cell r="C662">
            <v>0</v>
          </cell>
        </row>
        <row r="663">
          <cell r="B663">
            <v>283214</v>
          </cell>
          <cell r="C663">
            <v>0</v>
          </cell>
        </row>
        <row r="664">
          <cell r="B664">
            <v>283215</v>
          </cell>
          <cell r="C664">
            <v>0</v>
          </cell>
        </row>
        <row r="665">
          <cell r="B665">
            <v>283211</v>
          </cell>
          <cell r="C665">
            <v>0</v>
          </cell>
        </row>
        <row r="666">
          <cell r="B666">
            <v>283600</v>
          </cell>
          <cell r="C666">
            <v>0</v>
          </cell>
        </row>
        <row r="667">
          <cell r="B667">
            <v>283601</v>
          </cell>
          <cell r="C667">
            <v>0</v>
          </cell>
        </row>
        <row r="668">
          <cell r="B668">
            <v>283602</v>
          </cell>
          <cell r="C668">
            <v>0</v>
          </cell>
        </row>
        <row r="669">
          <cell r="B669">
            <v>283603</v>
          </cell>
          <cell r="C669">
            <v>0</v>
          </cell>
        </row>
        <row r="670">
          <cell r="B670">
            <v>283604</v>
          </cell>
          <cell r="C670">
            <v>0</v>
          </cell>
        </row>
        <row r="671">
          <cell r="B671">
            <v>283605</v>
          </cell>
          <cell r="C671">
            <v>0</v>
          </cell>
        </row>
        <row r="672">
          <cell r="B672">
            <v>283606</v>
          </cell>
          <cell r="C672">
            <v>0</v>
          </cell>
        </row>
        <row r="673">
          <cell r="B673">
            <v>283607</v>
          </cell>
          <cell r="C673">
            <v>0</v>
          </cell>
        </row>
        <row r="674">
          <cell r="B674">
            <v>283608</v>
          </cell>
          <cell r="C674">
            <v>0</v>
          </cell>
        </row>
        <row r="675">
          <cell r="B675">
            <v>283609</v>
          </cell>
          <cell r="C675">
            <v>0</v>
          </cell>
        </row>
        <row r="676">
          <cell r="B676">
            <v>283610</v>
          </cell>
          <cell r="C676">
            <v>0</v>
          </cell>
        </row>
        <row r="677">
          <cell r="B677">
            <v>283611</v>
          </cell>
          <cell r="C677">
            <v>0</v>
          </cell>
        </row>
        <row r="678">
          <cell r="B678">
            <v>283612</v>
          </cell>
          <cell r="C678">
            <v>0</v>
          </cell>
        </row>
        <row r="679">
          <cell r="B679">
            <v>283631</v>
          </cell>
          <cell r="C679">
            <v>0</v>
          </cell>
        </row>
        <row r="680">
          <cell r="B680">
            <v>284000</v>
          </cell>
          <cell r="C680">
            <v>591340088</v>
          </cell>
        </row>
        <row r="681">
          <cell r="B681">
            <v>284100</v>
          </cell>
          <cell r="C681">
            <v>245489177</v>
          </cell>
        </row>
        <row r="682">
          <cell r="B682">
            <v>284101</v>
          </cell>
          <cell r="C682">
            <v>0</v>
          </cell>
        </row>
        <row r="683">
          <cell r="B683">
            <v>284102</v>
          </cell>
          <cell r="C683">
            <v>245489177</v>
          </cell>
        </row>
        <row r="684">
          <cell r="B684">
            <v>284103</v>
          </cell>
          <cell r="C684">
            <v>0</v>
          </cell>
        </row>
        <row r="685">
          <cell r="B685">
            <v>284104</v>
          </cell>
          <cell r="C685">
            <v>0</v>
          </cell>
        </row>
        <row r="686">
          <cell r="B686">
            <v>284105</v>
          </cell>
          <cell r="C686">
            <v>0</v>
          </cell>
        </row>
        <row r="687">
          <cell r="B687">
            <v>284121</v>
          </cell>
          <cell r="C687">
            <v>0</v>
          </cell>
        </row>
        <row r="688">
          <cell r="B688">
            <v>284200</v>
          </cell>
          <cell r="C688">
            <v>69777839</v>
          </cell>
        </row>
        <row r="689">
          <cell r="B689">
            <v>284300</v>
          </cell>
          <cell r="C689">
            <v>276073072</v>
          </cell>
        </row>
        <row r="690">
          <cell r="B690">
            <v>284900</v>
          </cell>
          <cell r="C690">
            <v>0</v>
          </cell>
        </row>
        <row r="691">
          <cell r="B691">
            <v>285000</v>
          </cell>
          <cell r="C691">
            <v>139678273</v>
          </cell>
        </row>
        <row r="692">
          <cell r="B692">
            <v>285100</v>
          </cell>
          <cell r="C692">
            <v>139678273</v>
          </cell>
        </row>
        <row r="693">
          <cell r="B693">
            <v>286000</v>
          </cell>
          <cell r="C693">
            <v>202109154</v>
          </cell>
        </row>
        <row r="694">
          <cell r="B694">
            <v>286100</v>
          </cell>
          <cell r="C694">
            <v>202109154</v>
          </cell>
        </row>
        <row r="695">
          <cell r="B695">
            <v>286101</v>
          </cell>
          <cell r="C695">
            <v>0</v>
          </cell>
        </row>
        <row r="696">
          <cell r="B696">
            <v>286102</v>
          </cell>
          <cell r="C696">
            <v>0</v>
          </cell>
        </row>
        <row r="697">
          <cell r="B697">
            <v>286120</v>
          </cell>
          <cell r="C697">
            <v>202109154</v>
          </cell>
        </row>
        <row r="698">
          <cell r="B698">
            <v>287000</v>
          </cell>
          <cell r="C698">
            <v>0</v>
          </cell>
        </row>
        <row r="699">
          <cell r="B699">
            <v>287001</v>
          </cell>
          <cell r="C699">
            <v>0</v>
          </cell>
        </row>
        <row r="700">
          <cell r="B700">
            <v>287002</v>
          </cell>
          <cell r="C700">
            <v>0</v>
          </cell>
        </row>
        <row r="701">
          <cell r="B701">
            <v>287003</v>
          </cell>
          <cell r="C701">
            <v>0</v>
          </cell>
        </row>
        <row r="702">
          <cell r="B702">
            <v>287004</v>
          </cell>
          <cell r="C702">
            <v>0</v>
          </cell>
        </row>
        <row r="703">
          <cell r="B703">
            <v>287005</v>
          </cell>
          <cell r="C703">
            <v>0</v>
          </cell>
        </row>
        <row r="704">
          <cell r="B704">
            <v>288000</v>
          </cell>
          <cell r="C704">
            <v>0</v>
          </cell>
        </row>
        <row r="705">
          <cell r="B705">
            <v>229700</v>
          </cell>
          <cell r="C705">
            <v>41050112762</v>
          </cell>
          <cell r="E705">
            <v>249700</v>
          </cell>
          <cell r="F705">
            <v>42750280925</v>
          </cell>
        </row>
        <row r="706">
          <cell r="C706">
            <v>1700168163</v>
          </cell>
        </row>
      </sheetData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연말추정사업"/>
      <sheetName val="2.부문별추정손익"/>
      <sheetName val="3.종합자금수급(운용)"/>
      <sheetName val="4.종합자금수급(조달)"/>
      <sheetName val="5.대출금이자계산"/>
      <sheetName val="6.예수금이자계산"/>
      <sheetName val="7.차입금이자계산"/>
      <sheetName val="8.예치금이자계산"/>
      <sheetName val="9.신용기타수익"/>
      <sheetName val="10.신용기타비용"/>
      <sheetName val="11.일반사업수익"/>
      <sheetName val="12.일반사업비용"/>
      <sheetName val="13.공제사업수익"/>
      <sheetName val="14.공제사업비용"/>
      <sheetName val="15.지도관리비(인건비및 퇴직)"/>
      <sheetName val="16.지도관리비(지도사업비등)"/>
      <sheetName val="17.지도관리비(경비소요액)"/>
      <sheetName val="18.대손충당금"/>
      <sheetName val="19.감가상각충당금"/>
      <sheetName val="20.사업외특별,법인세"/>
      <sheetName val="부표1) 일시퇴직시 퇴직금 산출표(Ⅰ),(Ⅱ)"/>
      <sheetName val="주요비율"/>
      <sheetName val="데이터시트"/>
    </sheetNames>
    <sheetDataSet>
      <sheetData sheetId="0">
        <row r="8">
          <cell r="D8">
            <v>379</v>
          </cell>
        </row>
      </sheetData>
      <sheetData sheetId="1">
        <row r="7">
          <cell r="D7">
            <v>12995455</v>
          </cell>
        </row>
        <row r="57">
          <cell r="D57">
            <v>0</v>
          </cell>
          <cell r="E57">
            <v>0</v>
          </cell>
        </row>
        <row r="58">
          <cell r="D58">
            <v>0</v>
          </cell>
          <cell r="E58">
            <v>0</v>
          </cell>
        </row>
        <row r="60">
          <cell r="D60">
            <v>0</v>
          </cell>
          <cell r="E60">
            <v>0</v>
          </cell>
        </row>
        <row r="62">
          <cell r="D62">
            <v>4000</v>
          </cell>
          <cell r="E62">
            <v>6000</v>
          </cell>
        </row>
        <row r="63">
          <cell r="D63">
            <v>27905</v>
          </cell>
          <cell r="E63">
            <v>31070</v>
          </cell>
        </row>
        <row r="65">
          <cell r="D65">
            <v>12318</v>
          </cell>
          <cell r="E65">
            <v>0</v>
          </cell>
        </row>
        <row r="66">
          <cell r="D66">
            <v>0</v>
          </cell>
          <cell r="E66">
            <v>0</v>
          </cell>
        </row>
        <row r="68">
          <cell r="D68">
            <v>10837</v>
          </cell>
          <cell r="E68">
            <v>4000</v>
          </cell>
        </row>
        <row r="69">
          <cell r="D69">
            <v>12501</v>
          </cell>
          <cell r="E69">
            <v>19119</v>
          </cell>
        </row>
        <row r="71">
          <cell r="D71">
            <v>1483423</v>
          </cell>
          <cell r="E71">
            <v>1533665</v>
          </cell>
        </row>
        <row r="72">
          <cell r="D72">
            <v>790058</v>
          </cell>
          <cell r="E72">
            <v>885175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</row>
        <row r="78">
          <cell r="D78">
            <v>34505</v>
          </cell>
          <cell r="E78">
            <v>20000</v>
          </cell>
          <cell r="F78">
            <v>0</v>
          </cell>
          <cell r="G78">
            <v>0</v>
          </cell>
          <cell r="I78">
            <v>67366</v>
          </cell>
        </row>
        <row r="80">
          <cell r="D80">
            <v>359230</v>
          </cell>
          <cell r="E80">
            <v>0</v>
          </cell>
          <cell r="F80">
            <v>0</v>
          </cell>
          <cell r="I80">
            <v>22000</v>
          </cell>
        </row>
        <row r="82">
          <cell r="D82">
            <v>564155</v>
          </cell>
          <cell r="E82">
            <v>788000</v>
          </cell>
        </row>
        <row r="83">
          <cell r="D83">
            <v>4063029</v>
          </cell>
          <cell r="E83">
            <v>4756169</v>
          </cell>
        </row>
        <row r="84">
          <cell r="D84">
            <v>67016</v>
          </cell>
          <cell r="E84">
            <v>160708</v>
          </cell>
        </row>
        <row r="85">
          <cell r="D85">
            <v>43812</v>
          </cell>
          <cell r="E85">
            <v>114910</v>
          </cell>
        </row>
        <row r="86">
          <cell r="D86">
            <v>4320381</v>
          </cell>
          <cell r="E86">
            <v>5562266</v>
          </cell>
        </row>
        <row r="87">
          <cell r="E87">
            <v>300000</v>
          </cell>
        </row>
        <row r="89">
          <cell r="D89">
            <v>372651</v>
          </cell>
          <cell r="E89">
            <v>329700</v>
          </cell>
        </row>
        <row r="90">
          <cell r="D90">
            <v>3323</v>
          </cell>
        </row>
        <row r="92">
          <cell r="D92">
            <v>1236708</v>
          </cell>
          <cell r="E92">
            <v>105812</v>
          </cell>
        </row>
        <row r="93">
          <cell r="D93">
            <v>0</v>
          </cell>
          <cell r="E93">
            <v>0</v>
          </cell>
        </row>
        <row r="98">
          <cell r="D98">
            <v>120138</v>
          </cell>
          <cell r="E98">
            <v>91244</v>
          </cell>
        </row>
      </sheetData>
      <sheetData sheetId="2">
        <row r="8">
          <cell r="D8">
            <v>6372</v>
          </cell>
        </row>
      </sheetData>
      <sheetData sheetId="3">
        <row r="5">
          <cell r="C5">
            <v>14970</v>
          </cell>
        </row>
      </sheetData>
      <sheetData sheetId="4">
        <row r="8">
          <cell r="C8">
            <v>4753485</v>
          </cell>
        </row>
      </sheetData>
      <sheetData sheetId="5">
        <row r="6">
          <cell r="B6">
            <v>0</v>
          </cell>
        </row>
      </sheetData>
      <sheetData sheetId="6">
        <row r="6">
          <cell r="D6">
            <v>0</v>
          </cell>
        </row>
      </sheetData>
      <sheetData sheetId="7">
        <row r="7">
          <cell r="B7">
            <v>592481</v>
          </cell>
        </row>
      </sheetData>
      <sheetData sheetId="8">
        <row r="6">
          <cell r="D6">
            <v>44062</v>
          </cell>
        </row>
      </sheetData>
      <sheetData sheetId="9">
        <row r="6">
          <cell r="D6">
            <v>12746</v>
          </cell>
        </row>
      </sheetData>
      <sheetData sheetId="10">
        <row r="6">
          <cell r="D6">
            <v>3707</v>
          </cell>
        </row>
      </sheetData>
      <sheetData sheetId="11">
        <row r="6">
          <cell r="C6">
            <v>72</v>
          </cell>
        </row>
      </sheetData>
      <sheetData sheetId="12">
        <row r="8">
          <cell r="C8">
            <v>41765</v>
          </cell>
        </row>
      </sheetData>
      <sheetData sheetId="13">
        <row r="6">
          <cell r="C6">
            <v>44359</v>
          </cell>
        </row>
      </sheetData>
      <sheetData sheetId="14">
        <row r="7">
          <cell r="E7">
            <v>28757</v>
          </cell>
        </row>
      </sheetData>
      <sheetData sheetId="15">
        <row r="6">
          <cell r="C6">
            <v>25500</v>
          </cell>
        </row>
      </sheetData>
      <sheetData sheetId="16">
        <row r="6">
          <cell r="C6">
            <v>206850</v>
          </cell>
          <cell r="D6">
            <v>28568</v>
          </cell>
          <cell r="E6">
            <v>178282</v>
          </cell>
        </row>
        <row r="7">
          <cell r="C7">
            <v>481390</v>
          </cell>
          <cell r="D7">
            <v>106798</v>
          </cell>
          <cell r="E7">
            <v>374592</v>
          </cell>
        </row>
        <row r="8">
          <cell r="C8">
            <v>75740</v>
          </cell>
          <cell r="D8">
            <v>14181</v>
          </cell>
          <cell r="E8">
            <v>61559</v>
          </cell>
        </row>
        <row r="9">
          <cell r="C9">
            <v>0</v>
          </cell>
          <cell r="D9">
            <v>0</v>
          </cell>
          <cell r="E9">
            <v>0</v>
          </cell>
        </row>
        <row r="11">
          <cell r="C11">
            <v>1316755</v>
          </cell>
          <cell r="D11">
            <v>400130</v>
          </cell>
          <cell r="E11">
            <v>916625</v>
          </cell>
        </row>
        <row r="12">
          <cell r="C12">
            <v>353350</v>
          </cell>
          <cell r="D12">
            <v>4650</v>
          </cell>
          <cell r="E12">
            <v>348700</v>
          </cell>
        </row>
        <row r="14">
          <cell r="C14">
            <v>133230</v>
          </cell>
          <cell r="D14">
            <v>20747</v>
          </cell>
          <cell r="E14">
            <v>112483</v>
          </cell>
        </row>
        <row r="15">
          <cell r="C15">
            <v>220460</v>
          </cell>
          <cell r="D15">
            <v>29023</v>
          </cell>
          <cell r="E15">
            <v>191437</v>
          </cell>
        </row>
        <row r="16">
          <cell r="C16">
            <v>220684</v>
          </cell>
          <cell r="D16">
            <v>36643</v>
          </cell>
          <cell r="E16">
            <v>184041</v>
          </cell>
        </row>
        <row r="17">
          <cell r="C17">
            <v>95790</v>
          </cell>
          <cell r="D17">
            <v>8427</v>
          </cell>
          <cell r="E17">
            <v>87363</v>
          </cell>
        </row>
        <row r="18">
          <cell r="C18">
            <v>7200</v>
          </cell>
          <cell r="D18">
            <v>660</v>
          </cell>
          <cell r="E18">
            <v>6540</v>
          </cell>
        </row>
        <row r="19">
          <cell r="C19">
            <v>10800</v>
          </cell>
          <cell r="D19">
            <v>3178</v>
          </cell>
          <cell r="E19">
            <v>7622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216800</v>
          </cell>
          <cell r="D22">
            <v>30359</v>
          </cell>
          <cell r="E22">
            <v>186441</v>
          </cell>
        </row>
        <row r="23">
          <cell r="C23">
            <v>27000</v>
          </cell>
          <cell r="D23">
            <v>5992</v>
          </cell>
          <cell r="E23">
            <v>21008</v>
          </cell>
        </row>
        <row r="24">
          <cell r="C24">
            <v>183688</v>
          </cell>
          <cell r="D24">
            <v>19012</v>
          </cell>
          <cell r="E24">
            <v>164676</v>
          </cell>
        </row>
        <row r="25">
          <cell r="C25">
            <v>388677</v>
          </cell>
          <cell r="D25">
            <v>70800</v>
          </cell>
          <cell r="E25">
            <v>317877</v>
          </cell>
        </row>
        <row r="26">
          <cell r="C26">
            <v>38952</v>
          </cell>
          <cell r="D26">
            <v>16455</v>
          </cell>
          <cell r="E26">
            <v>22497</v>
          </cell>
        </row>
        <row r="27">
          <cell r="C27">
            <v>0</v>
          </cell>
          <cell r="D27">
            <v>0</v>
          </cell>
        </row>
        <row r="28">
          <cell r="C28">
            <v>39350</v>
          </cell>
          <cell r="D28">
            <v>3965</v>
          </cell>
          <cell r="E28">
            <v>35385</v>
          </cell>
        </row>
        <row r="29">
          <cell r="C29">
            <v>1237178</v>
          </cell>
          <cell r="D29">
            <v>0</v>
          </cell>
          <cell r="E29">
            <v>1237178</v>
          </cell>
        </row>
        <row r="30">
          <cell r="C30">
            <v>54732</v>
          </cell>
          <cell r="D30">
            <v>593</v>
          </cell>
          <cell r="E30">
            <v>54139</v>
          </cell>
        </row>
        <row r="31">
          <cell r="C31">
            <v>238040</v>
          </cell>
          <cell r="D31">
            <v>31479</v>
          </cell>
          <cell r="E31">
            <v>206561</v>
          </cell>
        </row>
        <row r="32">
          <cell r="C32">
            <v>15600</v>
          </cell>
          <cell r="D32">
            <v>5091</v>
          </cell>
          <cell r="E32">
            <v>10509</v>
          </cell>
        </row>
        <row r="33">
          <cell r="C33">
            <v>0</v>
          </cell>
          <cell r="D33">
            <v>0</v>
          </cell>
          <cell r="E33">
            <v>0</v>
          </cell>
        </row>
      </sheetData>
      <sheetData sheetId="17" refreshError="1"/>
      <sheetData sheetId="18"/>
      <sheetData sheetId="19">
        <row r="6">
          <cell r="C6">
            <v>2882</v>
          </cell>
        </row>
      </sheetData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가결산~1"/>
    </sheetNames>
    <definedNames>
      <definedName name="개체마춤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연말추정사업"/>
      <sheetName val="2.부문별추정손익"/>
      <sheetName val="2-1.일반사업추정손익"/>
      <sheetName val="2-2.신용사업추정손익"/>
      <sheetName val="3.종합자금(신용-운용)"/>
      <sheetName val="3-1.종합자금(일반-운용)"/>
      <sheetName val="3-2. 조달(신용)"/>
      <sheetName val="3-3.조달(일반)"/>
      <sheetName val="4.대출금이자계산"/>
      <sheetName val="5.예수금이자계산"/>
      <sheetName val="6.차입금이자계산"/>
      <sheetName val="7.예치금이자계산"/>
      <sheetName val="8.신용기타수익"/>
      <sheetName val="9.신용기타비용"/>
      <sheetName val="10. 일반사업매출액계산"/>
      <sheetName val="11.수탁사업수수료"/>
      <sheetName val="12. 일반사업수수료"/>
      <sheetName val="13.공제수익, 14. 공제비용"/>
      <sheetName val="15. 판매관리비"/>
      <sheetName val="16.판매경비"/>
      <sheetName val="17.교육지원. 법인세"/>
      <sheetName val="요약표및부표14-2"/>
      <sheetName val="데이터시트"/>
      <sheetName val="표  지"/>
    </sheetNames>
    <sheetDataSet>
      <sheetData sheetId="0">
        <row r="14"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</row>
        <row r="17"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</row>
        <row r="21"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0</v>
          </cell>
          <cell r="E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9">
          <cell r="D29">
            <v>0</v>
          </cell>
          <cell r="E29">
            <v>0</v>
          </cell>
          <cell r="G29">
            <v>0</v>
          </cell>
        </row>
        <row r="30">
          <cell r="D30">
            <v>0</v>
          </cell>
          <cell r="E30">
            <v>0</v>
          </cell>
          <cell r="G30">
            <v>0</v>
          </cell>
        </row>
        <row r="32">
          <cell r="D32">
            <v>0</v>
          </cell>
          <cell r="E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D33">
            <v>0</v>
          </cell>
          <cell r="E33">
            <v>0</v>
          </cell>
          <cell r="G33">
            <v>0</v>
          </cell>
          <cell r="I33">
            <v>0</v>
          </cell>
        </row>
        <row r="34">
          <cell r="D34">
            <v>0</v>
          </cell>
          <cell r="E34">
            <v>0</v>
          </cell>
          <cell r="G34">
            <v>0</v>
          </cell>
        </row>
        <row r="35">
          <cell r="D35">
            <v>0</v>
          </cell>
          <cell r="E35">
            <v>0</v>
          </cell>
          <cell r="G35">
            <v>0</v>
          </cell>
        </row>
        <row r="36">
          <cell r="D36">
            <v>0</v>
          </cell>
          <cell r="E36">
            <v>0</v>
          </cell>
          <cell r="G36">
            <v>0</v>
          </cell>
        </row>
        <row r="37">
          <cell r="D37">
            <v>0</v>
          </cell>
          <cell r="E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D38">
            <v>0</v>
          </cell>
          <cell r="E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</row>
      </sheetData>
      <sheetData sheetId="1"/>
      <sheetData sheetId="2"/>
      <sheetData sheetId="3"/>
      <sheetData sheetId="4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</sheetData>
      <sheetData sheetId="5"/>
      <sheetData sheetId="6"/>
      <sheetData sheetId="7"/>
      <sheetData sheetId="8"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C24">
            <v>0</v>
          </cell>
          <cell r="D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C34">
            <v>0</v>
          </cell>
          <cell r="D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C37">
            <v>0</v>
          </cell>
          <cell r="D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</sheetData>
      <sheetData sheetId="9">
        <row r="8">
          <cell r="B8">
            <v>0</v>
          </cell>
          <cell r="C8">
            <v>0</v>
          </cell>
          <cell r="E8">
            <v>0</v>
          </cell>
          <cell r="H8">
            <v>0</v>
          </cell>
          <cell r="J8">
            <v>0</v>
          </cell>
        </row>
        <row r="9">
          <cell r="B9">
            <v>0</v>
          </cell>
          <cell r="C9">
            <v>0</v>
          </cell>
          <cell r="E9">
            <v>0</v>
          </cell>
          <cell r="H9">
            <v>0</v>
          </cell>
          <cell r="J9">
            <v>0</v>
          </cell>
        </row>
        <row r="10">
          <cell r="B10">
            <v>0</v>
          </cell>
          <cell r="C10">
            <v>0</v>
          </cell>
          <cell r="E10">
            <v>0</v>
          </cell>
          <cell r="H10">
            <v>0</v>
          </cell>
          <cell r="J10">
            <v>0</v>
          </cell>
        </row>
        <row r="11">
          <cell r="B11">
            <v>0</v>
          </cell>
          <cell r="C11">
            <v>0</v>
          </cell>
          <cell r="E11">
            <v>0</v>
          </cell>
          <cell r="H11">
            <v>0</v>
          </cell>
          <cell r="J11">
            <v>0</v>
          </cell>
        </row>
        <row r="12">
          <cell r="B12">
            <v>0</v>
          </cell>
          <cell r="C12">
            <v>0</v>
          </cell>
          <cell r="E12">
            <v>0</v>
          </cell>
          <cell r="H12">
            <v>0</v>
          </cell>
        </row>
        <row r="13">
          <cell r="B13">
            <v>0</v>
          </cell>
          <cell r="C13">
            <v>0</v>
          </cell>
          <cell r="E13">
            <v>0</v>
          </cell>
          <cell r="H13">
            <v>0</v>
          </cell>
          <cell r="J13">
            <v>0</v>
          </cell>
        </row>
        <row r="14">
          <cell r="B14">
            <v>0</v>
          </cell>
          <cell r="C14">
            <v>0</v>
          </cell>
          <cell r="E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0</v>
          </cell>
          <cell r="C15">
            <v>0</v>
          </cell>
          <cell r="E15">
            <v>0</v>
          </cell>
          <cell r="H15">
            <v>0</v>
          </cell>
          <cell r="J15">
            <v>0</v>
          </cell>
        </row>
        <row r="16">
          <cell r="B16">
            <v>0</v>
          </cell>
          <cell r="C16">
            <v>0</v>
          </cell>
          <cell r="E16">
            <v>0</v>
          </cell>
          <cell r="H16">
            <v>0</v>
          </cell>
          <cell r="J16">
            <v>0</v>
          </cell>
        </row>
        <row r="17">
          <cell r="B17">
            <v>0</v>
          </cell>
          <cell r="C17">
            <v>0</v>
          </cell>
          <cell r="E17">
            <v>0</v>
          </cell>
          <cell r="H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E18">
            <v>0</v>
          </cell>
          <cell r="H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E19">
            <v>0</v>
          </cell>
          <cell r="H19">
            <v>0</v>
          </cell>
          <cell r="J19">
            <v>0</v>
          </cell>
        </row>
      </sheetData>
      <sheetData sheetId="10">
        <row r="8">
          <cell r="D8">
            <v>0</v>
          </cell>
          <cell r="E8">
            <v>0</v>
          </cell>
          <cell r="F8">
            <v>0</v>
          </cell>
          <cell r="H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H11">
            <v>0</v>
          </cell>
          <cell r="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H13">
            <v>0</v>
          </cell>
          <cell r="I13">
            <v>0</v>
          </cell>
          <cell r="J13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</row>
      </sheetData>
      <sheetData sheetId="11">
        <row r="7">
          <cell r="D7">
            <v>0</v>
          </cell>
          <cell r="E7">
            <v>0</v>
          </cell>
          <cell r="G7">
            <v>0</v>
          </cell>
          <cell r="I7">
            <v>0</v>
          </cell>
        </row>
        <row r="8">
          <cell r="D8">
            <v>0</v>
          </cell>
          <cell r="E8">
            <v>0</v>
          </cell>
          <cell r="G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G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G10">
            <v>0</v>
          </cell>
          <cell r="I10">
            <v>0</v>
          </cell>
        </row>
        <row r="11">
          <cell r="D11">
            <v>0</v>
          </cell>
          <cell r="E11">
            <v>0</v>
          </cell>
          <cell r="G11">
            <v>0</v>
          </cell>
          <cell r="I11">
            <v>0</v>
          </cell>
        </row>
      </sheetData>
      <sheetData sheetId="12">
        <row r="8">
          <cell r="E8">
            <v>0</v>
          </cell>
          <cell r="F8">
            <v>0</v>
          </cell>
          <cell r="H8">
            <v>0</v>
          </cell>
          <cell r="I8">
            <v>0</v>
          </cell>
        </row>
        <row r="9">
          <cell r="E9">
            <v>0</v>
          </cell>
          <cell r="F9">
            <v>0</v>
          </cell>
          <cell r="H9">
            <v>0</v>
          </cell>
          <cell r="I9">
            <v>0</v>
          </cell>
        </row>
        <row r="10">
          <cell r="E10">
            <v>0</v>
          </cell>
          <cell r="F10">
            <v>0</v>
          </cell>
          <cell r="H10">
            <v>0</v>
          </cell>
          <cell r="I10">
            <v>0</v>
          </cell>
        </row>
        <row r="11">
          <cell r="E11">
            <v>0</v>
          </cell>
          <cell r="F11">
            <v>0</v>
          </cell>
          <cell r="H11">
            <v>0</v>
          </cell>
          <cell r="I11">
            <v>0</v>
          </cell>
        </row>
        <row r="12">
          <cell r="E12">
            <v>0</v>
          </cell>
          <cell r="F12">
            <v>0</v>
          </cell>
          <cell r="H12">
            <v>0</v>
          </cell>
          <cell r="I12">
            <v>0</v>
          </cell>
        </row>
        <row r="13">
          <cell r="E13">
            <v>0</v>
          </cell>
          <cell r="F13">
            <v>0</v>
          </cell>
          <cell r="H13">
            <v>0</v>
          </cell>
          <cell r="I13">
            <v>0</v>
          </cell>
        </row>
        <row r="14">
          <cell r="E14">
            <v>0</v>
          </cell>
          <cell r="F14">
            <v>0</v>
          </cell>
          <cell r="H14">
            <v>0</v>
          </cell>
          <cell r="I14">
            <v>0</v>
          </cell>
        </row>
        <row r="15">
          <cell r="E15">
            <v>0</v>
          </cell>
          <cell r="F15">
            <v>0</v>
          </cell>
          <cell r="H15">
            <v>0</v>
          </cell>
          <cell r="I15">
            <v>0</v>
          </cell>
        </row>
        <row r="16">
          <cell r="E16">
            <v>0</v>
          </cell>
          <cell r="F16">
            <v>0</v>
          </cell>
          <cell r="H16">
            <v>0</v>
          </cell>
          <cell r="I16">
            <v>0</v>
          </cell>
        </row>
        <row r="17">
          <cell r="E17">
            <v>0</v>
          </cell>
          <cell r="F17">
            <v>0</v>
          </cell>
          <cell r="H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H18">
            <v>0</v>
          </cell>
          <cell r="I18">
            <v>0</v>
          </cell>
        </row>
        <row r="19">
          <cell r="E19">
            <v>0</v>
          </cell>
          <cell r="F19">
            <v>0</v>
          </cell>
          <cell r="H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H20">
            <v>0</v>
          </cell>
          <cell r="I20">
            <v>0</v>
          </cell>
        </row>
        <row r="22">
          <cell r="E22">
            <v>0</v>
          </cell>
          <cell r="F22">
            <v>0</v>
          </cell>
          <cell r="H22">
            <v>0</v>
          </cell>
          <cell r="I22">
            <v>0</v>
          </cell>
        </row>
        <row r="24">
          <cell r="E24">
            <v>0</v>
          </cell>
          <cell r="F24">
            <v>0</v>
          </cell>
          <cell r="H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H25">
            <v>0</v>
          </cell>
          <cell r="I25">
            <v>0</v>
          </cell>
        </row>
        <row r="26">
          <cell r="E26">
            <v>0</v>
          </cell>
          <cell r="F26">
            <v>0</v>
          </cell>
          <cell r="H26">
            <v>0</v>
          </cell>
          <cell r="I26">
            <v>0</v>
          </cell>
        </row>
        <row r="27">
          <cell r="E27">
            <v>0</v>
          </cell>
          <cell r="F27">
            <v>0</v>
          </cell>
          <cell r="H27">
            <v>0</v>
          </cell>
          <cell r="I27">
            <v>0</v>
          </cell>
        </row>
        <row r="28">
          <cell r="E28">
            <v>0</v>
          </cell>
          <cell r="F28">
            <v>0</v>
          </cell>
          <cell r="H28">
            <v>0</v>
          </cell>
          <cell r="I28">
            <v>0</v>
          </cell>
        </row>
        <row r="29">
          <cell r="E29">
            <v>0</v>
          </cell>
          <cell r="F29">
            <v>0</v>
          </cell>
          <cell r="H29">
            <v>0</v>
          </cell>
          <cell r="I29">
            <v>0</v>
          </cell>
        </row>
        <row r="30">
          <cell r="E30">
            <v>0</v>
          </cell>
          <cell r="F30">
            <v>0</v>
          </cell>
          <cell r="H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H31">
            <v>0</v>
          </cell>
          <cell r="I31">
            <v>0</v>
          </cell>
        </row>
        <row r="32">
          <cell r="E32">
            <v>0</v>
          </cell>
          <cell r="F32">
            <v>0</v>
          </cell>
          <cell r="H32">
            <v>0</v>
          </cell>
          <cell r="I32">
            <v>0</v>
          </cell>
        </row>
        <row r="35">
          <cell r="E35">
            <v>0</v>
          </cell>
          <cell r="F35">
            <v>0</v>
          </cell>
          <cell r="H35">
            <v>0</v>
          </cell>
          <cell r="I35">
            <v>0</v>
          </cell>
        </row>
        <row r="36">
          <cell r="E36">
            <v>0</v>
          </cell>
          <cell r="F36">
            <v>0</v>
          </cell>
          <cell r="H36">
            <v>0</v>
          </cell>
          <cell r="I36">
            <v>0</v>
          </cell>
        </row>
        <row r="40">
          <cell r="E40">
            <v>0</v>
          </cell>
          <cell r="F40">
            <v>0</v>
          </cell>
          <cell r="H40">
            <v>0</v>
          </cell>
          <cell r="I40">
            <v>0</v>
          </cell>
        </row>
        <row r="42">
          <cell r="E42">
            <v>0</v>
          </cell>
          <cell r="F42">
            <v>0</v>
          </cell>
          <cell r="H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H43">
            <v>0</v>
          </cell>
          <cell r="I43">
            <v>0</v>
          </cell>
        </row>
        <row r="44">
          <cell r="E44">
            <v>0</v>
          </cell>
          <cell r="F44">
            <v>0</v>
          </cell>
          <cell r="H44">
            <v>0</v>
          </cell>
          <cell r="I44">
            <v>0</v>
          </cell>
        </row>
        <row r="47">
          <cell r="E47">
            <v>0</v>
          </cell>
          <cell r="F47">
            <v>0</v>
          </cell>
          <cell r="H47">
            <v>0</v>
          </cell>
          <cell r="I47">
            <v>0</v>
          </cell>
        </row>
        <row r="49">
          <cell r="E49">
            <v>0</v>
          </cell>
          <cell r="F49">
            <v>0</v>
          </cell>
          <cell r="H49">
            <v>0</v>
          </cell>
          <cell r="I49">
            <v>0</v>
          </cell>
        </row>
        <row r="50">
          <cell r="E50">
            <v>0</v>
          </cell>
          <cell r="F50">
            <v>0</v>
          </cell>
          <cell r="H50">
            <v>0</v>
          </cell>
          <cell r="I50">
            <v>0</v>
          </cell>
        </row>
        <row r="51">
          <cell r="E51">
            <v>0</v>
          </cell>
          <cell r="F51">
            <v>0</v>
          </cell>
          <cell r="H51">
            <v>0</v>
          </cell>
          <cell r="I51">
            <v>0</v>
          </cell>
        </row>
        <row r="54">
          <cell r="E54">
            <v>0</v>
          </cell>
          <cell r="F54">
            <v>0</v>
          </cell>
          <cell r="H54">
            <v>0</v>
          </cell>
          <cell r="I54">
            <v>0</v>
          </cell>
        </row>
        <row r="55">
          <cell r="E55">
            <v>0</v>
          </cell>
          <cell r="F55">
            <v>0</v>
          </cell>
          <cell r="H55">
            <v>0</v>
          </cell>
          <cell r="I55">
            <v>0</v>
          </cell>
        </row>
      </sheetData>
      <sheetData sheetId="13">
        <row r="9">
          <cell r="D9">
            <v>0</v>
          </cell>
          <cell r="E9">
            <v>0</v>
          </cell>
          <cell r="G9">
            <v>0</v>
          </cell>
          <cell r="H9">
            <v>0</v>
          </cell>
        </row>
        <row r="10">
          <cell r="D10">
            <v>0</v>
          </cell>
          <cell r="E10">
            <v>0</v>
          </cell>
          <cell r="G10">
            <v>0</v>
          </cell>
          <cell r="H10">
            <v>0</v>
          </cell>
        </row>
        <row r="11">
          <cell r="D11">
            <v>0</v>
          </cell>
          <cell r="E11">
            <v>0</v>
          </cell>
          <cell r="G11">
            <v>0</v>
          </cell>
          <cell r="H11">
            <v>0</v>
          </cell>
        </row>
        <row r="13">
          <cell r="D13">
            <v>0</v>
          </cell>
          <cell r="E13">
            <v>0</v>
          </cell>
          <cell r="G13">
            <v>0</v>
          </cell>
          <cell r="H13">
            <v>0</v>
          </cell>
        </row>
        <row r="14">
          <cell r="D14">
            <v>0</v>
          </cell>
          <cell r="E14">
            <v>0</v>
          </cell>
          <cell r="G14">
            <v>0</v>
          </cell>
          <cell r="H14">
            <v>0</v>
          </cell>
        </row>
      </sheetData>
      <sheetData sheetId="14"/>
      <sheetData sheetId="15"/>
      <sheetData sheetId="16"/>
      <sheetData sheetId="17">
        <row r="7">
          <cell r="C7">
            <v>0</v>
          </cell>
          <cell r="D7">
            <v>0</v>
          </cell>
          <cell r="F7">
            <v>0</v>
          </cell>
          <cell r="G7">
            <v>0</v>
          </cell>
          <cell r="I7">
            <v>0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I8">
            <v>0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I9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I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I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I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I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I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I15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I18">
            <v>0</v>
          </cell>
        </row>
      </sheetData>
      <sheetData sheetId="18">
        <row r="6">
          <cell r="E6">
            <v>0</v>
          </cell>
          <cell r="F6">
            <v>0</v>
          </cell>
          <cell r="G6">
            <v>0</v>
          </cell>
        </row>
        <row r="7">
          <cell r="E7">
            <v>0</v>
          </cell>
          <cell r="F7">
            <v>0</v>
          </cell>
          <cell r="G7">
            <v>0</v>
          </cell>
        </row>
        <row r="8">
          <cell r="E8">
            <v>0</v>
          </cell>
          <cell r="F8">
            <v>0</v>
          </cell>
          <cell r="G8">
            <v>0</v>
          </cell>
        </row>
        <row r="9">
          <cell r="E9">
            <v>0</v>
          </cell>
          <cell r="F9">
            <v>0</v>
          </cell>
          <cell r="G9">
            <v>0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</row>
        <row r="16">
          <cell r="E16">
            <v>0</v>
          </cell>
          <cell r="F16">
            <v>0</v>
          </cell>
          <cell r="G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</row>
        <row r="31">
          <cell r="E31">
            <v>0</v>
          </cell>
          <cell r="F31">
            <v>0</v>
          </cell>
          <cell r="G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</sheetData>
      <sheetData sheetId="19"/>
      <sheetData sheetId="20"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</sheetData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작성방법"/>
      <sheetName val="자료입력"/>
      <sheetName val="표지"/>
      <sheetName val="1.통합(FP)"/>
      <sheetName val="2.신용(FP)"/>
      <sheetName val="3.일반(FP)"/>
      <sheetName val="4.통합(PL)"/>
      <sheetName val="5.신용(PL)"/>
      <sheetName val="6.일반(PL)"/>
      <sheetName val="요약재무현황"/>
      <sheetName val="요약손익현황"/>
      <sheetName val="변환"/>
      <sheetName val="잔액(신용)"/>
      <sheetName val="잔액(일반)"/>
      <sheetName val="잔액(신용전기)"/>
      <sheetName val="잔액(일반전기)"/>
      <sheetName val="손익(신용)"/>
      <sheetName val="손익(일반)"/>
      <sheetName val="손익(신용전기)"/>
      <sheetName val="손익(일반전기)"/>
      <sheetName val="(붙임) 재무제표서식 및 작성방법('16년 12월말)"/>
    </sheetNames>
    <sheetDataSet>
      <sheetData sheetId="0"/>
      <sheetData sheetId="1">
        <row r="13">
          <cell r="F13">
            <v>2</v>
          </cell>
        </row>
      </sheetData>
      <sheetData sheetId="2"/>
      <sheetData sheetId="3">
        <row r="6">
          <cell r="C6" t="str">
            <v>제 2 (당)기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기타손익(5)"/>
      <sheetName val="대손충당금"/>
      <sheetName val="평균종사인원"/>
      <sheetName val="인건비,조합원"/>
      <sheetName val="준조합원,지분"/>
      <sheetName val="데이터시트"/>
    </sheetNames>
    <sheetDataSet>
      <sheetData sheetId="0" refreshError="1"/>
      <sheetData sheetId="1">
        <row r="6">
          <cell r="C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C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C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C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C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C14">
            <v>0</v>
          </cell>
          <cell r="E14">
            <v>0</v>
          </cell>
          <cell r="F14">
            <v>0</v>
          </cell>
          <cell r="G14">
            <v>0</v>
          </cell>
        </row>
        <row r="16">
          <cell r="C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>
            <v>0</v>
          </cell>
          <cell r="E17">
            <v>0</v>
          </cell>
          <cell r="F17">
            <v>0</v>
          </cell>
          <cell r="G1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J30">
            <v>0</v>
          </cell>
          <cell r="K30">
            <v>0</v>
          </cell>
          <cell r="M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J31">
            <v>0</v>
          </cell>
          <cell r="K31">
            <v>0</v>
          </cell>
          <cell r="M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J32">
            <v>0</v>
          </cell>
          <cell r="K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J33">
            <v>0</v>
          </cell>
          <cell r="K33">
            <v>0</v>
          </cell>
          <cell r="M33">
            <v>0</v>
          </cell>
        </row>
        <row r="34">
          <cell r="C34">
            <v>0</v>
          </cell>
          <cell r="D34">
            <v>0</v>
          </cell>
          <cell r="F34">
            <v>0</v>
          </cell>
          <cell r="J34">
            <v>0</v>
          </cell>
          <cell r="K34">
            <v>0</v>
          </cell>
          <cell r="M34">
            <v>0</v>
          </cell>
        </row>
        <row r="35">
          <cell r="C35">
            <v>0</v>
          </cell>
          <cell r="D35">
            <v>0</v>
          </cell>
          <cell r="F35">
            <v>0</v>
          </cell>
          <cell r="J35">
            <v>0</v>
          </cell>
          <cell r="K35">
            <v>0</v>
          </cell>
          <cell r="M35">
            <v>0</v>
          </cell>
        </row>
        <row r="37">
          <cell r="C37">
            <v>0</v>
          </cell>
          <cell r="D37">
            <v>0</v>
          </cell>
          <cell r="F37">
            <v>0</v>
          </cell>
          <cell r="J37">
            <v>0</v>
          </cell>
          <cell r="K37">
            <v>0</v>
          </cell>
          <cell r="M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J38">
            <v>0</v>
          </cell>
          <cell r="K38">
            <v>0</v>
          </cell>
          <cell r="M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J39">
            <v>0</v>
          </cell>
          <cell r="K39">
            <v>0</v>
          </cell>
          <cell r="M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J40">
            <v>0</v>
          </cell>
          <cell r="K40">
            <v>0</v>
          </cell>
          <cell r="M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J41">
            <v>0</v>
          </cell>
          <cell r="K41">
            <v>0</v>
          </cell>
          <cell r="M41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</sheetData>
      <sheetData sheetId="2"/>
      <sheetData sheetId="3">
        <row r="7">
          <cell r="C7">
            <v>0</v>
          </cell>
          <cell r="E7">
            <v>0</v>
          </cell>
          <cell r="I7">
            <v>0</v>
          </cell>
          <cell r="K7">
            <v>0</v>
          </cell>
          <cell r="O7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</sheetData>
      <sheetData sheetId="4">
        <row r="5">
          <cell r="C5">
            <v>0</v>
          </cell>
          <cell r="E5">
            <v>0</v>
          </cell>
          <cell r="G5">
            <v>0</v>
          </cell>
          <cell r="I5">
            <v>0</v>
          </cell>
          <cell r="K5">
            <v>0</v>
          </cell>
          <cell r="M5">
            <v>0</v>
          </cell>
        </row>
        <row r="6">
          <cell r="C6">
            <v>0</v>
          </cell>
          <cell r="E6">
            <v>0</v>
          </cell>
          <cell r="G6">
            <v>0</v>
          </cell>
          <cell r="I6">
            <v>0</v>
          </cell>
          <cell r="K6">
            <v>0</v>
          </cell>
          <cell r="M6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33">
          <cell r="D33">
            <v>0</v>
          </cell>
          <cell r="F33">
            <v>0</v>
          </cell>
          <cell r="H33">
            <v>0</v>
          </cell>
          <cell r="N33">
            <v>0</v>
          </cell>
        </row>
        <row r="38">
          <cell r="C38">
            <v>0</v>
          </cell>
          <cell r="E38">
            <v>0</v>
          </cell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</row>
        <row r="39">
          <cell r="C39">
            <v>0</v>
          </cell>
          <cell r="E39">
            <v>0</v>
          </cell>
          <cell r="G39">
            <v>0</v>
          </cell>
          <cell r="I39">
            <v>0</v>
          </cell>
          <cell r="K39">
            <v>0</v>
          </cell>
          <cell r="M39">
            <v>0</v>
          </cell>
          <cell r="O39">
            <v>0</v>
          </cell>
          <cell r="Q39">
            <v>0</v>
          </cell>
        </row>
        <row r="47">
          <cell r="C47">
            <v>0</v>
          </cell>
          <cell r="E47">
            <v>0</v>
          </cell>
          <cell r="G47">
            <v>0</v>
          </cell>
          <cell r="K47">
            <v>0</v>
          </cell>
          <cell r="M47">
            <v>0</v>
          </cell>
        </row>
        <row r="48">
          <cell r="C48">
            <v>0</v>
          </cell>
          <cell r="E48">
            <v>0</v>
          </cell>
          <cell r="G48">
            <v>0</v>
          </cell>
          <cell r="K48">
            <v>0</v>
          </cell>
          <cell r="M48">
            <v>0</v>
          </cell>
        </row>
      </sheetData>
      <sheetData sheetId="5"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E9">
            <v>0</v>
          </cell>
          <cell r="F9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H2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I33">
            <v>0</v>
          </cell>
        </row>
        <row r="43">
          <cell r="C43">
            <v>0</v>
          </cell>
          <cell r="D43">
            <v>0</v>
          </cell>
          <cell r="G43">
            <v>0</v>
          </cell>
          <cell r="H43">
            <v>0</v>
          </cell>
        </row>
        <row r="52">
          <cell r="C52">
            <v>0</v>
          </cell>
          <cell r="D52">
            <v>0</v>
          </cell>
          <cell r="G52">
            <v>0</v>
          </cell>
          <cell r="H52">
            <v>0</v>
          </cell>
        </row>
      </sheetData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메뉴화면"/>
      <sheetName val="입력"/>
      <sheetName val="상호금융대출"/>
      <sheetName val="산식(과목별)"/>
      <sheetName val="정책대출금"/>
      <sheetName val="산식(정책)"/>
      <sheetName val="일반대출금"/>
      <sheetName val="산식(일반)"/>
      <sheetName val="자립대출금"/>
      <sheetName val="산식(자립)"/>
      <sheetName val="작성안내"/>
    </sheetNames>
    <sheetDataSet>
      <sheetData sheetId="0" refreshError="1"/>
      <sheetData sheetId="1">
        <row r="5">
          <cell r="AC5">
            <v>3</v>
          </cell>
        </row>
        <row r="7">
          <cell r="AC7">
            <v>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AE58"/>
  <sheetViews>
    <sheetView view="pageBreakPreview" topLeftCell="A7" zoomScaleNormal="100" zoomScaleSheetLayoutView="100" workbookViewId="0">
      <selection activeCell="AM18" sqref="AM18"/>
    </sheetView>
  </sheetViews>
  <sheetFormatPr defaultColWidth="2.625" defaultRowHeight="20.100000000000001" customHeight="1"/>
  <cols>
    <col min="1" max="16384" width="2.625" style="4"/>
  </cols>
  <sheetData>
    <row r="1" spans="1:30" ht="20.10000000000000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30" ht="20.100000000000001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7"/>
    </row>
    <row r="3" spans="1:30" ht="20.100000000000001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/>
    </row>
    <row r="4" spans="1:30" ht="20.100000000000001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7"/>
    </row>
    <row r="5" spans="1:30" ht="20.100000000000001" customHeight="1">
      <c r="A5" s="8"/>
      <c r="B5" s="9"/>
      <c r="C5" s="9"/>
      <c r="D5" s="9"/>
      <c r="E5" s="9"/>
      <c r="F5" s="9"/>
      <c r="G5" s="9"/>
      <c r="H5" s="9"/>
      <c r="I5" s="9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7"/>
    </row>
    <row r="6" spans="1:30" ht="20.100000000000001" customHeight="1">
      <c r="A6" s="8"/>
      <c r="B6" s="9"/>
      <c r="C6" s="9"/>
      <c r="D6" s="9"/>
      <c r="E6" s="9"/>
      <c r="F6" s="9"/>
      <c r="G6" s="9"/>
      <c r="H6" s="9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7"/>
    </row>
    <row r="7" spans="1:30" ht="20.100000000000001" customHeight="1">
      <c r="A7" s="5"/>
      <c r="B7" s="6"/>
      <c r="C7" s="6"/>
      <c r="D7" s="6"/>
      <c r="E7" s="6"/>
      <c r="F7" s="6"/>
      <c r="G7" s="6"/>
      <c r="H7" s="6"/>
      <c r="I7" s="10" t="s">
        <v>0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6"/>
      <c r="Z7" s="6"/>
      <c r="AA7" s="6"/>
      <c r="AB7" s="6"/>
      <c r="AC7" s="6"/>
      <c r="AD7" s="7"/>
    </row>
    <row r="8" spans="1:30" ht="27.75" customHeight="1">
      <c r="A8" s="5"/>
      <c r="B8" s="6"/>
      <c r="C8" s="6"/>
      <c r="D8" s="6"/>
      <c r="E8" s="6"/>
      <c r="F8" s="6"/>
      <c r="G8" s="6"/>
      <c r="H8" s="6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6"/>
      <c r="Z8" s="6"/>
      <c r="AA8" s="6"/>
      <c r="AB8" s="6"/>
      <c r="AC8" s="6"/>
      <c r="AD8" s="7"/>
    </row>
    <row r="9" spans="1:30" ht="20.100000000000001" customHeight="1">
      <c r="A9" s="5"/>
      <c r="B9" s="6"/>
      <c r="C9" s="6"/>
      <c r="D9" s="6"/>
      <c r="E9" s="6"/>
      <c r="F9" s="6"/>
      <c r="G9" s="6"/>
      <c r="H9" s="6"/>
      <c r="I9" s="6"/>
      <c r="J9" s="11"/>
      <c r="K9" s="12" t="s">
        <v>1</v>
      </c>
      <c r="L9" s="12"/>
      <c r="M9" s="12"/>
      <c r="N9" s="12"/>
      <c r="O9" s="12"/>
      <c r="P9" s="13">
        <f>[1]자료입력방법!C13</f>
        <v>43281</v>
      </c>
      <c r="Q9" s="14"/>
      <c r="R9" s="14"/>
      <c r="S9" s="14"/>
      <c r="T9" s="14"/>
      <c r="U9" s="14"/>
      <c r="V9" s="14"/>
      <c r="W9" s="11"/>
      <c r="X9" s="6"/>
      <c r="Y9" s="6"/>
      <c r="Z9" s="6"/>
      <c r="AA9" s="6"/>
      <c r="AB9" s="6"/>
      <c r="AC9" s="6"/>
      <c r="AD9" s="7"/>
    </row>
    <row r="10" spans="1:30" ht="20.100000000000001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7"/>
    </row>
    <row r="11" spans="1:30" ht="20.100000000000001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7"/>
    </row>
    <row r="12" spans="1:30" ht="19.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7"/>
    </row>
    <row r="13" spans="1:30" ht="19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7"/>
    </row>
    <row r="14" spans="1:30" ht="19.5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7"/>
    </row>
    <row r="15" spans="1:30" ht="19.5" customHeight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7"/>
    </row>
    <row r="16" spans="1:30" ht="19.5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7"/>
    </row>
    <row r="17" spans="1:30" ht="19.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7"/>
    </row>
    <row r="18" spans="1:30" ht="19.5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7"/>
    </row>
    <row r="19" spans="1:30" ht="19.5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7"/>
    </row>
    <row r="20" spans="1:30" ht="19.5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7"/>
    </row>
    <row r="21" spans="1:30" ht="19.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15"/>
      <c r="L21" s="15"/>
      <c r="M21" s="15"/>
      <c r="N21" s="16"/>
      <c r="O21" s="17"/>
      <c r="P21" s="15"/>
      <c r="Q21" s="15"/>
      <c r="R21" s="16"/>
      <c r="S21" s="17"/>
      <c r="T21" s="15"/>
      <c r="U21" s="15"/>
      <c r="V21" s="16"/>
      <c r="W21" s="6"/>
      <c r="X21" s="6"/>
      <c r="Y21" s="6"/>
      <c r="Z21" s="6"/>
      <c r="AA21" s="6"/>
      <c r="AB21" s="6"/>
      <c r="AC21" s="6"/>
      <c r="AD21" s="7"/>
    </row>
    <row r="22" spans="1:30" ht="20.100000000000001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7"/>
    </row>
    <row r="23" spans="1:30" ht="20.100000000000001" customHeight="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7"/>
    </row>
    <row r="24" spans="1:30" ht="20.100000000000001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7"/>
    </row>
    <row r="25" spans="1:30" ht="20.100000000000001" customHeigh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7"/>
    </row>
    <row r="26" spans="1:30" ht="20.100000000000001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7"/>
    </row>
    <row r="27" spans="1:30" ht="20.100000000000001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7"/>
    </row>
    <row r="28" spans="1:30" ht="20.100000000000001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18" t="str">
        <f>[1]자료입력방법!C11&amp;[1]자료입력방법!D11</f>
        <v>안동봉화축산업협동조합</v>
      </c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9"/>
      <c r="X28" s="19"/>
      <c r="Y28" s="6"/>
      <c r="Z28" s="6"/>
      <c r="AA28" s="6"/>
      <c r="AB28" s="6"/>
      <c r="AC28" s="6"/>
      <c r="AD28" s="7"/>
    </row>
    <row r="29" spans="1:30" ht="20.100000000000001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9"/>
      <c r="X29" s="19"/>
      <c r="Y29" s="6"/>
      <c r="Z29" s="6"/>
      <c r="AA29" s="6"/>
      <c r="AB29" s="6"/>
      <c r="AC29" s="6"/>
      <c r="AD29" s="7"/>
    </row>
    <row r="30" spans="1:30" ht="20.100000000000001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6"/>
      <c r="Z30" s="6"/>
      <c r="AA30" s="6"/>
      <c r="AB30" s="6"/>
      <c r="AC30" s="6"/>
      <c r="AD30" s="7"/>
    </row>
    <row r="31" spans="1:30" ht="20.100000000000001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6"/>
      <c r="Z31" s="6"/>
      <c r="AA31" s="6"/>
      <c r="AB31" s="6"/>
      <c r="AC31" s="6"/>
      <c r="AD31" s="7"/>
    </row>
    <row r="32" spans="1:30" ht="20.100000000000001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7"/>
    </row>
    <row r="33" spans="1:30" ht="20.100000000000001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7"/>
    </row>
    <row r="34" spans="1:30" ht="20.100000000000001" customHeight="1" thickBo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3"/>
    </row>
    <row r="35" spans="1:30" ht="20.100000000000001" customHeight="1"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30" ht="20.100000000000001" customHeight="1"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30" ht="20.100000000000001" customHeight="1"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9" spans="1:30" ht="20.100000000000001" customHeight="1"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</row>
    <row r="40" spans="1:30" ht="20.100000000000001" customHeight="1"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</row>
    <row r="42" spans="1:30" ht="20.100000000000001" customHeight="1">
      <c r="A42" s="26"/>
      <c r="B42" s="26"/>
      <c r="C42" s="26"/>
      <c r="D42" s="27"/>
      <c r="E42" s="27"/>
      <c r="F42" s="27"/>
      <c r="H42" s="27"/>
      <c r="J42" s="27"/>
      <c r="Z42" s="26"/>
      <c r="AA42" s="26"/>
      <c r="AB42" s="26"/>
      <c r="AC42" s="26"/>
      <c r="AD42" s="26"/>
    </row>
    <row r="43" spans="1:30" ht="20.100000000000001" customHeight="1">
      <c r="A43" s="26"/>
      <c r="B43" s="26"/>
      <c r="C43" s="26"/>
      <c r="D43" s="27"/>
      <c r="E43" s="27"/>
      <c r="F43" s="27"/>
      <c r="G43" s="27"/>
      <c r="H43" s="27"/>
      <c r="I43" s="27"/>
      <c r="J43" s="27"/>
      <c r="K43" s="27"/>
      <c r="Z43" s="26"/>
      <c r="AA43" s="26"/>
      <c r="AB43" s="26"/>
      <c r="AC43" s="26"/>
      <c r="AD43" s="26"/>
    </row>
    <row r="44" spans="1:30" ht="20.100000000000001" customHeight="1">
      <c r="A44" s="26"/>
      <c r="B44" s="26"/>
      <c r="C44" s="26"/>
      <c r="D44" s="27"/>
    </row>
    <row r="46" spans="1:30" ht="20.100000000000001" customHeight="1">
      <c r="A46" s="28"/>
    </row>
    <row r="48" spans="1:30" ht="20.100000000000001" customHeight="1">
      <c r="A48" s="29"/>
      <c r="B48" s="29"/>
      <c r="C48" s="29"/>
      <c r="D48" s="30"/>
      <c r="E48" s="28"/>
    </row>
    <row r="49" spans="1:31" ht="20.100000000000001" customHeight="1">
      <c r="A49" s="30"/>
      <c r="B49" s="30"/>
      <c r="C49" s="30"/>
      <c r="D49" s="30"/>
      <c r="E49" s="30"/>
      <c r="F49" s="31"/>
      <c r="G49" s="31"/>
      <c r="H49" s="31"/>
      <c r="I49" s="31"/>
      <c r="J49" s="31"/>
      <c r="K49" s="31"/>
      <c r="L49" s="28"/>
    </row>
    <row r="51" spans="1:31" ht="20.100000000000001" customHeight="1">
      <c r="A51" s="32"/>
      <c r="B51" s="28"/>
      <c r="Z51" s="33"/>
      <c r="AA51" s="33"/>
      <c r="AB51" s="33"/>
      <c r="AC51" s="33"/>
      <c r="AD51" s="33"/>
    </row>
    <row r="52" spans="1:31" ht="20.100000000000001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30"/>
      <c r="V52" s="30"/>
      <c r="W52" s="30"/>
      <c r="X52" s="30"/>
      <c r="Y52" s="30"/>
      <c r="Z52" s="30"/>
      <c r="AA52" s="30"/>
      <c r="AB52" s="29"/>
      <c r="AC52" s="29"/>
      <c r="AD52" s="29"/>
      <c r="AE52" s="34"/>
    </row>
    <row r="53" spans="1:31" ht="20.100000000000001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7"/>
      <c r="M53" s="27"/>
      <c r="N53" s="27"/>
      <c r="O53" s="27"/>
      <c r="P53" s="27"/>
      <c r="Q53" s="27"/>
      <c r="R53" s="27"/>
      <c r="S53" s="27"/>
      <c r="T53" s="27"/>
      <c r="U53" s="26"/>
      <c r="V53" s="26"/>
      <c r="W53" s="26"/>
      <c r="X53" s="35"/>
      <c r="Y53" s="35"/>
      <c r="Z53" s="35"/>
      <c r="AA53" s="35"/>
      <c r="AB53" s="35"/>
      <c r="AC53" s="35"/>
      <c r="AD53" s="35"/>
      <c r="AE53" s="34"/>
    </row>
    <row r="54" spans="1:31" ht="20.100000000000001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7"/>
      <c r="M54" s="27"/>
      <c r="N54" s="27"/>
      <c r="O54" s="27"/>
      <c r="P54" s="27"/>
      <c r="Q54" s="27"/>
      <c r="R54" s="27"/>
      <c r="S54" s="27"/>
      <c r="T54" s="27"/>
      <c r="U54" s="26"/>
      <c r="V54" s="26"/>
      <c r="W54" s="26"/>
      <c r="X54" s="35"/>
      <c r="Y54" s="35"/>
      <c r="Z54" s="35"/>
      <c r="AA54" s="35"/>
      <c r="AB54" s="35"/>
      <c r="AC54" s="35"/>
      <c r="AD54" s="35"/>
      <c r="AE54" s="34"/>
    </row>
    <row r="55" spans="1:31" ht="20.100000000000001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1"/>
      <c r="AC55" s="30"/>
      <c r="AD55" s="30"/>
    </row>
    <row r="57" spans="1:31" ht="20.100000000000001" customHeight="1">
      <c r="A57" s="27"/>
    </row>
    <row r="58" spans="1:31" ht="20.100000000000001" customHeight="1">
      <c r="A58" s="36"/>
      <c r="B58" s="26"/>
      <c r="C58" s="26"/>
      <c r="D58" s="26"/>
      <c r="E58" s="26"/>
      <c r="F58" s="26"/>
      <c r="G58" s="27"/>
      <c r="H58" s="27"/>
    </row>
  </sheetData>
  <mergeCells count="7">
    <mergeCell ref="K28:V29"/>
    <mergeCell ref="I7:X8"/>
    <mergeCell ref="K9:O9"/>
    <mergeCell ref="P9:V9"/>
    <mergeCell ref="K21:M21"/>
    <mergeCell ref="P21:Q21"/>
    <mergeCell ref="T21:U2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K125"/>
  <sheetViews>
    <sheetView showGridLines="0" showZeros="0" view="pageBreakPreview" zoomScaleNormal="100" zoomScaleSheetLayoutView="100" workbookViewId="0">
      <selection activeCell="J7" sqref="J7"/>
    </sheetView>
  </sheetViews>
  <sheetFormatPr defaultColWidth="8.5" defaultRowHeight="16.5"/>
  <cols>
    <col min="1" max="1" width="3.25" style="38" customWidth="1"/>
    <col min="2" max="2" width="21.375" style="38" customWidth="1"/>
    <col min="3" max="4" width="17.25" style="38" customWidth="1"/>
    <col min="5" max="5" width="3.5" style="38" customWidth="1"/>
    <col min="6" max="6" width="19.875" style="38" customWidth="1"/>
    <col min="7" max="8" width="17.25" style="38" customWidth="1"/>
    <col min="9" max="9" width="8" style="38" customWidth="1"/>
    <col min="10" max="256" width="8.5" style="38"/>
    <col min="257" max="257" width="3.25" style="38" customWidth="1"/>
    <col min="258" max="258" width="21" style="38" customWidth="1"/>
    <col min="259" max="260" width="17.25" style="38" customWidth="1"/>
    <col min="261" max="261" width="3.5" style="38" customWidth="1"/>
    <col min="262" max="262" width="19.875" style="38" customWidth="1"/>
    <col min="263" max="264" width="17.25" style="38" customWidth="1"/>
    <col min="265" max="265" width="8" style="38" customWidth="1"/>
    <col min="266" max="512" width="8.5" style="38"/>
    <col min="513" max="513" width="3.25" style="38" customWidth="1"/>
    <col min="514" max="514" width="21" style="38" customWidth="1"/>
    <col min="515" max="516" width="17.25" style="38" customWidth="1"/>
    <col min="517" max="517" width="3.5" style="38" customWidth="1"/>
    <col min="518" max="518" width="19.875" style="38" customWidth="1"/>
    <col min="519" max="520" width="17.25" style="38" customWidth="1"/>
    <col min="521" max="521" width="8" style="38" customWidth="1"/>
    <col min="522" max="768" width="8.5" style="38"/>
    <col min="769" max="769" width="3.25" style="38" customWidth="1"/>
    <col min="770" max="770" width="21" style="38" customWidth="1"/>
    <col min="771" max="772" width="17.25" style="38" customWidth="1"/>
    <col min="773" max="773" width="3.5" style="38" customWidth="1"/>
    <col min="774" max="774" width="19.875" style="38" customWidth="1"/>
    <col min="775" max="776" width="17.25" style="38" customWidth="1"/>
    <col min="777" max="777" width="8" style="38" customWidth="1"/>
    <col min="778" max="1024" width="8.5" style="38"/>
    <col min="1025" max="1025" width="3.25" style="38" customWidth="1"/>
    <col min="1026" max="1026" width="21" style="38" customWidth="1"/>
    <col min="1027" max="1028" width="17.25" style="38" customWidth="1"/>
    <col min="1029" max="1029" width="3.5" style="38" customWidth="1"/>
    <col min="1030" max="1030" width="19.875" style="38" customWidth="1"/>
    <col min="1031" max="1032" width="17.25" style="38" customWidth="1"/>
    <col min="1033" max="1033" width="8" style="38" customWidth="1"/>
    <col min="1034" max="1280" width="8.5" style="38"/>
    <col min="1281" max="1281" width="3.25" style="38" customWidth="1"/>
    <col min="1282" max="1282" width="21" style="38" customWidth="1"/>
    <col min="1283" max="1284" width="17.25" style="38" customWidth="1"/>
    <col min="1285" max="1285" width="3.5" style="38" customWidth="1"/>
    <col min="1286" max="1286" width="19.875" style="38" customWidth="1"/>
    <col min="1287" max="1288" width="17.25" style="38" customWidth="1"/>
    <col min="1289" max="1289" width="8" style="38" customWidth="1"/>
    <col min="1290" max="1536" width="8.5" style="38"/>
    <col min="1537" max="1537" width="3.25" style="38" customWidth="1"/>
    <col min="1538" max="1538" width="21" style="38" customWidth="1"/>
    <col min="1539" max="1540" width="17.25" style="38" customWidth="1"/>
    <col min="1541" max="1541" width="3.5" style="38" customWidth="1"/>
    <col min="1542" max="1542" width="19.875" style="38" customWidth="1"/>
    <col min="1543" max="1544" width="17.25" style="38" customWidth="1"/>
    <col min="1545" max="1545" width="8" style="38" customWidth="1"/>
    <col min="1546" max="1792" width="8.5" style="38"/>
    <col min="1793" max="1793" width="3.25" style="38" customWidth="1"/>
    <col min="1794" max="1794" width="21" style="38" customWidth="1"/>
    <col min="1795" max="1796" width="17.25" style="38" customWidth="1"/>
    <col min="1797" max="1797" width="3.5" style="38" customWidth="1"/>
    <col min="1798" max="1798" width="19.875" style="38" customWidth="1"/>
    <col min="1799" max="1800" width="17.25" style="38" customWidth="1"/>
    <col min="1801" max="1801" width="8" style="38" customWidth="1"/>
    <col min="1802" max="2048" width="8.5" style="38"/>
    <col min="2049" max="2049" width="3.25" style="38" customWidth="1"/>
    <col min="2050" max="2050" width="21" style="38" customWidth="1"/>
    <col min="2051" max="2052" width="17.25" style="38" customWidth="1"/>
    <col min="2053" max="2053" width="3.5" style="38" customWidth="1"/>
    <col min="2054" max="2054" width="19.875" style="38" customWidth="1"/>
    <col min="2055" max="2056" width="17.25" style="38" customWidth="1"/>
    <col min="2057" max="2057" width="8" style="38" customWidth="1"/>
    <col min="2058" max="2304" width="8.5" style="38"/>
    <col min="2305" max="2305" width="3.25" style="38" customWidth="1"/>
    <col min="2306" max="2306" width="21" style="38" customWidth="1"/>
    <col min="2307" max="2308" width="17.25" style="38" customWidth="1"/>
    <col min="2309" max="2309" width="3.5" style="38" customWidth="1"/>
    <col min="2310" max="2310" width="19.875" style="38" customWidth="1"/>
    <col min="2311" max="2312" width="17.25" style="38" customWidth="1"/>
    <col min="2313" max="2313" width="8" style="38" customWidth="1"/>
    <col min="2314" max="2560" width="8.5" style="38"/>
    <col min="2561" max="2561" width="3.25" style="38" customWidth="1"/>
    <col min="2562" max="2562" width="21" style="38" customWidth="1"/>
    <col min="2563" max="2564" width="17.25" style="38" customWidth="1"/>
    <col min="2565" max="2565" width="3.5" style="38" customWidth="1"/>
    <col min="2566" max="2566" width="19.875" style="38" customWidth="1"/>
    <col min="2567" max="2568" width="17.25" style="38" customWidth="1"/>
    <col min="2569" max="2569" width="8" style="38" customWidth="1"/>
    <col min="2570" max="2816" width="8.5" style="38"/>
    <col min="2817" max="2817" width="3.25" style="38" customWidth="1"/>
    <col min="2818" max="2818" width="21" style="38" customWidth="1"/>
    <col min="2819" max="2820" width="17.25" style="38" customWidth="1"/>
    <col min="2821" max="2821" width="3.5" style="38" customWidth="1"/>
    <col min="2822" max="2822" width="19.875" style="38" customWidth="1"/>
    <col min="2823" max="2824" width="17.25" style="38" customWidth="1"/>
    <col min="2825" max="2825" width="8" style="38" customWidth="1"/>
    <col min="2826" max="3072" width="8.5" style="38"/>
    <col min="3073" max="3073" width="3.25" style="38" customWidth="1"/>
    <col min="3074" max="3074" width="21" style="38" customWidth="1"/>
    <col min="3075" max="3076" width="17.25" style="38" customWidth="1"/>
    <col min="3077" max="3077" width="3.5" style="38" customWidth="1"/>
    <col min="3078" max="3078" width="19.875" style="38" customWidth="1"/>
    <col min="3079" max="3080" width="17.25" style="38" customWidth="1"/>
    <col min="3081" max="3081" width="8" style="38" customWidth="1"/>
    <col min="3082" max="3328" width="8.5" style="38"/>
    <col min="3329" max="3329" width="3.25" style="38" customWidth="1"/>
    <col min="3330" max="3330" width="21" style="38" customWidth="1"/>
    <col min="3331" max="3332" width="17.25" style="38" customWidth="1"/>
    <col min="3333" max="3333" width="3.5" style="38" customWidth="1"/>
    <col min="3334" max="3334" width="19.875" style="38" customWidth="1"/>
    <col min="3335" max="3336" width="17.25" style="38" customWidth="1"/>
    <col min="3337" max="3337" width="8" style="38" customWidth="1"/>
    <col min="3338" max="3584" width="8.5" style="38"/>
    <col min="3585" max="3585" width="3.25" style="38" customWidth="1"/>
    <col min="3586" max="3586" width="21" style="38" customWidth="1"/>
    <col min="3587" max="3588" width="17.25" style="38" customWidth="1"/>
    <col min="3589" max="3589" width="3.5" style="38" customWidth="1"/>
    <col min="3590" max="3590" width="19.875" style="38" customWidth="1"/>
    <col min="3591" max="3592" width="17.25" style="38" customWidth="1"/>
    <col min="3593" max="3593" width="8" style="38" customWidth="1"/>
    <col min="3594" max="3840" width="8.5" style="38"/>
    <col min="3841" max="3841" width="3.25" style="38" customWidth="1"/>
    <col min="3842" max="3842" width="21" style="38" customWidth="1"/>
    <col min="3843" max="3844" width="17.25" style="38" customWidth="1"/>
    <col min="3845" max="3845" width="3.5" style="38" customWidth="1"/>
    <col min="3846" max="3846" width="19.875" style="38" customWidth="1"/>
    <col min="3847" max="3848" width="17.25" style="38" customWidth="1"/>
    <col min="3849" max="3849" width="8" style="38" customWidth="1"/>
    <col min="3850" max="4096" width="8.5" style="38"/>
    <col min="4097" max="4097" width="3.25" style="38" customWidth="1"/>
    <col min="4098" max="4098" width="21" style="38" customWidth="1"/>
    <col min="4099" max="4100" width="17.25" style="38" customWidth="1"/>
    <col min="4101" max="4101" width="3.5" style="38" customWidth="1"/>
    <col min="4102" max="4102" width="19.875" style="38" customWidth="1"/>
    <col min="4103" max="4104" width="17.25" style="38" customWidth="1"/>
    <col min="4105" max="4105" width="8" style="38" customWidth="1"/>
    <col min="4106" max="4352" width="8.5" style="38"/>
    <col min="4353" max="4353" width="3.25" style="38" customWidth="1"/>
    <col min="4354" max="4354" width="21" style="38" customWidth="1"/>
    <col min="4355" max="4356" width="17.25" style="38" customWidth="1"/>
    <col min="4357" max="4357" width="3.5" style="38" customWidth="1"/>
    <col min="4358" max="4358" width="19.875" style="38" customWidth="1"/>
    <col min="4359" max="4360" width="17.25" style="38" customWidth="1"/>
    <col min="4361" max="4361" width="8" style="38" customWidth="1"/>
    <col min="4362" max="4608" width="8.5" style="38"/>
    <col min="4609" max="4609" width="3.25" style="38" customWidth="1"/>
    <col min="4610" max="4610" width="21" style="38" customWidth="1"/>
    <col min="4611" max="4612" width="17.25" style="38" customWidth="1"/>
    <col min="4613" max="4613" width="3.5" style="38" customWidth="1"/>
    <col min="4614" max="4614" width="19.875" style="38" customWidth="1"/>
    <col min="4615" max="4616" width="17.25" style="38" customWidth="1"/>
    <col min="4617" max="4617" width="8" style="38" customWidth="1"/>
    <col min="4618" max="4864" width="8.5" style="38"/>
    <col min="4865" max="4865" width="3.25" style="38" customWidth="1"/>
    <col min="4866" max="4866" width="21" style="38" customWidth="1"/>
    <col min="4867" max="4868" width="17.25" style="38" customWidth="1"/>
    <col min="4869" max="4869" width="3.5" style="38" customWidth="1"/>
    <col min="4870" max="4870" width="19.875" style="38" customWidth="1"/>
    <col min="4871" max="4872" width="17.25" style="38" customWidth="1"/>
    <col min="4873" max="4873" width="8" style="38" customWidth="1"/>
    <col min="4874" max="5120" width="8.5" style="38"/>
    <col min="5121" max="5121" width="3.25" style="38" customWidth="1"/>
    <col min="5122" max="5122" width="21" style="38" customWidth="1"/>
    <col min="5123" max="5124" width="17.25" style="38" customWidth="1"/>
    <col min="5125" max="5125" width="3.5" style="38" customWidth="1"/>
    <col min="5126" max="5126" width="19.875" style="38" customWidth="1"/>
    <col min="5127" max="5128" width="17.25" style="38" customWidth="1"/>
    <col min="5129" max="5129" width="8" style="38" customWidth="1"/>
    <col min="5130" max="5376" width="8.5" style="38"/>
    <col min="5377" max="5377" width="3.25" style="38" customWidth="1"/>
    <col min="5378" max="5378" width="21" style="38" customWidth="1"/>
    <col min="5379" max="5380" width="17.25" style="38" customWidth="1"/>
    <col min="5381" max="5381" width="3.5" style="38" customWidth="1"/>
    <col min="5382" max="5382" width="19.875" style="38" customWidth="1"/>
    <col min="5383" max="5384" width="17.25" style="38" customWidth="1"/>
    <col min="5385" max="5385" width="8" style="38" customWidth="1"/>
    <col min="5386" max="5632" width="8.5" style="38"/>
    <col min="5633" max="5633" width="3.25" style="38" customWidth="1"/>
    <col min="5634" max="5634" width="21" style="38" customWidth="1"/>
    <col min="5635" max="5636" width="17.25" style="38" customWidth="1"/>
    <col min="5637" max="5637" width="3.5" style="38" customWidth="1"/>
    <col min="5638" max="5638" width="19.875" style="38" customWidth="1"/>
    <col min="5639" max="5640" width="17.25" style="38" customWidth="1"/>
    <col min="5641" max="5641" width="8" style="38" customWidth="1"/>
    <col min="5642" max="5888" width="8.5" style="38"/>
    <col min="5889" max="5889" width="3.25" style="38" customWidth="1"/>
    <col min="5890" max="5890" width="21" style="38" customWidth="1"/>
    <col min="5891" max="5892" width="17.25" style="38" customWidth="1"/>
    <col min="5893" max="5893" width="3.5" style="38" customWidth="1"/>
    <col min="5894" max="5894" width="19.875" style="38" customWidth="1"/>
    <col min="5895" max="5896" width="17.25" style="38" customWidth="1"/>
    <col min="5897" max="5897" width="8" style="38" customWidth="1"/>
    <col min="5898" max="6144" width="8.5" style="38"/>
    <col min="6145" max="6145" width="3.25" style="38" customWidth="1"/>
    <col min="6146" max="6146" width="21" style="38" customWidth="1"/>
    <col min="6147" max="6148" width="17.25" style="38" customWidth="1"/>
    <col min="6149" max="6149" width="3.5" style="38" customWidth="1"/>
    <col min="6150" max="6150" width="19.875" style="38" customWidth="1"/>
    <col min="6151" max="6152" width="17.25" style="38" customWidth="1"/>
    <col min="6153" max="6153" width="8" style="38" customWidth="1"/>
    <col min="6154" max="6400" width="8.5" style="38"/>
    <col min="6401" max="6401" width="3.25" style="38" customWidth="1"/>
    <col min="6402" max="6402" width="21" style="38" customWidth="1"/>
    <col min="6403" max="6404" width="17.25" style="38" customWidth="1"/>
    <col min="6405" max="6405" width="3.5" style="38" customWidth="1"/>
    <col min="6406" max="6406" width="19.875" style="38" customWidth="1"/>
    <col min="6407" max="6408" width="17.25" style="38" customWidth="1"/>
    <col min="6409" max="6409" width="8" style="38" customWidth="1"/>
    <col min="6410" max="6656" width="8.5" style="38"/>
    <col min="6657" max="6657" width="3.25" style="38" customWidth="1"/>
    <col min="6658" max="6658" width="21" style="38" customWidth="1"/>
    <col min="6659" max="6660" width="17.25" style="38" customWidth="1"/>
    <col min="6661" max="6661" width="3.5" style="38" customWidth="1"/>
    <col min="6662" max="6662" width="19.875" style="38" customWidth="1"/>
    <col min="6663" max="6664" width="17.25" style="38" customWidth="1"/>
    <col min="6665" max="6665" width="8" style="38" customWidth="1"/>
    <col min="6666" max="6912" width="8.5" style="38"/>
    <col min="6913" max="6913" width="3.25" style="38" customWidth="1"/>
    <col min="6914" max="6914" width="21" style="38" customWidth="1"/>
    <col min="6915" max="6916" width="17.25" style="38" customWidth="1"/>
    <col min="6917" max="6917" width="3.5" style="38" customWidth="1"/>
    <col min="6918" max="6918" width="19.875" style="38" customWidth="1"/>
    <col min="6919" max="6920" width="17.25" style="38" customWidth="1"/>
    <col min="6921" max="6921" width="8" style="38" customWidth="1"/>
    <col min="6922" max="7168" width="8.5" style="38"/>
    <col min="7169" max="7169" width="3.25" style="38" customWidth="1"/>
    <col min="7170" max="7170" width="21" style="38" customWidth="1"/>
    <col min="7171" max="7172" width="17.25" style="38" customWidth="1"/>
    <col min="7173" max="7173" width="3.5" style="38" customWidth="1"/>
    <col min="7174" max="7174" width="19.875" style="38" customWidth="1"/>
    <col min="7175" max="7176" width="17.25" style="38" customWidth="1"/>
    <col min="7177" max="7177" width="8" style="38" customWidth="1"/>
    <col min="7178" max="7424" width="8.5" style="38"/>
    <col min="7425" max="7425" width="3.25" style="38" customWidth="1"/>
    <col min="7426" max="7426" width="21" style="38" customWidth="1"/>
    <col min="7427" max="7428" width="17.25" style="38" customWidth="1"/>
    <col min="7429" max="7429" width="3.5" style="38" customWidth="1"/>
    <col min="7430" max="7430" width="19.875" style="38" customWidth="1"/>
    <col min="7431" max="7432" width="17.25" style="38" customWidth="1"/>
    <col min="7433" max="7433" width="8" style="38" customWidth="1"/>
    <col min="7434" max="7680" width="8.5" style="38"/>
    <col min="7681" max="7681" width="3.25" style="38" customWidth="1"/>
    <col min="7682" max="7682" width="21" style="38" customWidth="1"/>
    <col min="7683" max="7684" width="17.25" style="38" customWidth="1"/>
    <col min="7685" max="7685" width="3.5" style="38" customWidth="1"/>
    <col min="7686" max="7686" width="19.875" style="38" customWidth="1"/>
    <col min="7687" max="7688" width="17.25" style="38" customWidth="1"/>
    <col min="7689" max="7689" width="8" style="38" customWidth="1"/>
    <col min="7690" max="7936" width="8.5" style="38"/>
    <col min="7937" max="7937" width="3.25" style="38" customWidth="1"/>
    <col min="7938" max="7938" width="21" style="38" customWidth="1"/>
    <col min="7939" max="7940" width="17.25" style="38" customWidth="1"/>
    <col min="7941" max="7941" width="3.5" style="38" customWidth="1"/>
    <col min="7942" max="7942" width="19.875" style="38" customWidth="1"/>
    <col min="7943" max="7944" width="17.25" style="38" customWidth="1"/>
    <col min="7945" max="7945" width="8" style="38" customWidth="1"/>
    <col min="7946" max="8192" width="8.5" style="38"/>
    <col min="8193" max="8193" width="3.25" style="38" customWidth="1"/>
    <col min="8194" max="8194" width="21" style="38" customWidth="1"/>
    <col min="8195" max="8196" width="17.25" style="38" customWidth="1"/>
    <col min="8197" max="8197" width="3.5" style="38" customWidth="1"/>
    <col min="8198" max="8198" width="19.875" style="38" customWidth="1"/>
    <col min="8199" max="8200" width="17.25" style="38" customWidth="1"/>
    <col min="8201" max="8201" width="8" style="38" customWidth="1"/>
    <col min="8202" max="8448" width="8.5" style="38"/>
    <col min="8449" max="8449" width="3.25" style="38" customWidth="1"/>
    <col min="8450" max="8450" width="21" style="38" customWidth="1"/>
    <col min="8451" max="8452" width="17.25" style="38" customWidth="1"/>
    <col min="8453" max="8453" width="3.5" style="38" customWidth="1"/>
    <col min="8454" max="8454" width="19.875" style="38" customWidth="1"/>
    <col min="8455" max="8456" width="17.25" style="38" customWidth="1"/>
    <col min="8457" max="8457" width="8" style="38" customWidth="1"/>
    <col min="8458" max="8704" width="8.5" style="38"/>
    <col min="8705" max="8705" width="3.25" style="38" customWidth="1"/>
    <col min="8706" max="8706" width="21" style="38" customWidth="1"/>
    <col min="8707" max="8708" width="17.25" style="38" customWidth="1"/>
    <col min="8709" max="8709" width="3.5" style="38" customWidth="1"/>
    <col min="8710" max="8710" width="19.875" style="38" customWidth="1"/>
    <col min="8711" max="8712" width="17.25" style="38" customWidth="1"/>
    <col min="8713" max="8713" width="8" style="38" customWidth="1"/>
    <col min="8714" max="8960" width="8.5" style="38"/>
    <col min="8961" max="8961" width="3.25" style="38" customWidth="1"/>
    <col min="8962" max="8962" width="21" style="38" customWidth="1"/>
    <col min="8963" max="8964" width="17.25" style="38" customWidth="1"/>
    <col min="8965" max="8965" width="3.5" style="38" customWidth="1"/>
    <col min="8966" max="8966" width="19.875" style="38" customWidth="1"/>
    <col min="8967" max="8968" width="17.25" style="38" customWidth="1"/>
    <col min="8969" max="8969" width="8" style="38" customWidth="1"/>
    <col min="8970" max="9216" width="8.5" style="38"/>
    <col min="9217" max="9217" width="3.25" style="38" customWidth="1"/>
    <col min="9218" max="9218" width="21" style="38" customWidth="1"/>
    <col min="9219" max="9220" width="17.25" style="38" customWidth="1"/>
    <col min="9221" max="9221" width="3.5" style="38" customWidth="1"/>
    <col min="9222" max="9222" width="19.875" style="38" customWidth="1"/>
    <col min="9223" max="9224" width="17.25" style="38" customWidth="1"/>
    <col min="9225" max="9225" width="8" style="38" customWidth="1"/>
    <col min="9226" max="9472" width="8.5" style="38"/>
    <col min="9473" max="9473" width="3.25" style="38" customWidth="1"/>
    <col min="9474" max="9474" width="21" style="38" customWidth="1"/>
    <col min="9475" max="9476" width="17.25" style="38" customWidth="1"/>
    <col min="9477" max="9477" width="3.5" style="38" customWidth="1"/>
    <col min="9478" max="9478" width="19.875" style="38" customWidth="1"/>
    <col min="9479" max="9480" width="17.25" style="38" customWidth="1"/>
    <col min="9481" max="9481" width="8" style="38" customWidth="1"/>
    <col min="9482" max="9728" width="8.5" style="38"/>
    <col min="9729" max="9729" width="3.25" style="38" customWidth="1"/>
    <col min="9730" max="9730" width="21" style="38" customWidth="1"/>
    <col min="9731" max="9732" width="17.25" style="38" customWidth="1"/>
    <col min="9733" max="9733" width="3.5" style="38" customWidth="1"/>
    <col min="9734" max="9734" width="19.875" style="38" customWidth="1"/>
    <col min="9735" max="9736" width="17.25" style="38" customWidth="1"/>
    <col min="9737" max="9737" width="8" style="38" customWidth="1"/>
    <col min="9738" max="9984" width="8.5" style="38"/>
    <col min="9985" max="9985" width="3.25" style="38" customWidth="1"/>
    <col min="9986" max="9986" width="21" style="38" customWidth="1"/>
    <col min="9987" max="9988" width="17.25" style="38" customWidth="1"/>
    <col min="9989" max="9989" width="3.5" style="38" customWidth="1"/>
    <col min="9990" max="9990" width="19.875" style="38" customWidth="1"/>
    <col min="9991" max="9992" width="17.25" style="38" customWidth="1"/>
    <col min="9993" max="9993" width="8" style="38" customWidth="1"/>
    <col min="9994" max="10240" width="8.5" style="38"/>
    <col min="10241" max="10241" width="3.25" style="38" customWidth="1"/>
    <col min="10242" max="10242" width="21" style="38" customWidth="1"/>
    <col min="10243" max="10244" width="17.25" style="38" customWidth="1"/>
    <col min="10245" max="10245" width="3.5" style="38" customWidth="1"/>
    <col min="10246" max="10246" width="19.875" style="38" customWidth="1"/>
    <col min="10247" max="10248" width="17.25" style="38" customWidth="1"/>
    <col min="10249" max="10249" width="8" style="38" customWidth="1"/>
    <col min="10250" max="10496" width="8.5" style="38"/>
    <col min="10497" max="10497" width="3.25" style="38" customWidth="1"/>
    <col min="10498" max="10498" width="21" style="38" customWidth="1"/>
    <col min="10499" max="10500" width="17.25" style="38" customWidth="1"/>
    <col min="10501" max="10501" width="3.5" style="38" customWidth="1"/>
    <col min="10502" max="10502" width="19.875" style="38" customWidth="1"/>
    <col min="10503" max="10504" width="17.25" style="38" customWidth="1"/>
    <col min="10505" max="10505" width="8" style="38" customWidth="1"/>
    <col min="10506" max="10752" width="8.5" style="38"/>
    <col min="10753" max="10753" width="3.25" style="38" customWidth="1"/>
    <col min="10754" max="10754" width="21" style="38" customWidth="1"/>
    <col min="10755" max="10756" width="17.25" style="38" customWidth="1"/>
    <col min="10757" max="10757" width="3.5" style="38" customWidth="1"/>
    <col min="10758" max="10758" width="19.875" style="38" customWidth="1"/>
    <col min="10759" max="10760" width="17.25" style="38" customWidth="1"/>
    <col min="10761" max="10761" width="8" style="38" customWidth="1"/>
    <col min="10762" max="11008" width="8.5" style="38"/>
    <col min="11009" max="11009" width="3.25" style="38" customWidth="1"/>
    <col min="11010" max="11010" width="21" style="38" customWidth="1"/>
    <col min="11011" max="11012" width="17.25" style="38" customWidth="1"/>
    <col min="11013" max="11013" width="3.5" style="38" customWidth="1"/>
    <col min="11014" max="11014" width="19.875" style="38" customWidth="1"/>
    <col min="11015" max="11016" width="17.25" style="38" customWidth="1"/>
    <col min="11017" max="11017" width="8" style="38" customWidth="1"/>
    <col min="11018" max="11264" width="8.5" style="38"/>
    <col min="11265" max="11265" width="3.25" style="38" customWidth="1"/>
    <col min="11266" max="11266" width="21" style="38" customWidth="1"/>
    <col min="11267" max="11268" width="17.25" style="38" customWidth="1"/>
    <col min="11269" max="11269" width="3.5" style="38" customWidth="1"/>
    <col min="11270" max="11270" width="19.875" style="38" customWidth="1"/>
    <col min="11271" max="11272" width="17.25" style="38" customWidth="1"/>
    <col min="11273" max="11273" width="8" style="38" customWidth="1"/>
    <col min="11274" max="11520" width="8.5" style="38"/>
    <col min="11521" max="11521" width="3.25" style="38" customWidth="1"/>
    <col min="11522" max="11522" width="21" style="38" customWidth="1"/>
    <col min="11523" max="11524" width="17.25" style="38" customWidth="1"/>
    <col min="11525" max="11525" width="3.5" style="38" customWidth="1"/>
    <col min="11526" max="11526" width="19.875" style="38" customWidth="1"/>
    <col min="11527" max="11528" width="17.25" style="38" customWidth="1"/>
    <col min="11529" max="11529" width="8" style="38" customWidth="1"/>
    <col min="11530" max="11776" width="8.5" style="38"/>
    <col min="11777" max="11777" width="3.25" style="38" customWidth="1"/>
    <col min="11778" max="11778" width="21" style="38" customWidth="1"/>
    <col min="11779" max="11780" width="17.25" style="38" customWidth="1"/>
    <col min="11781" max="11781" width="3.5" style="38" customWidth="1"/>
    <col min="11782" max="11782" width="19.875" style="38" customWidth="1"/>
    <col min="11783" max="11784" width="17.25" style="38" customWidth="1"/>
    <col min="11785" max="11785" width="8" style="38" customWidth="1"/>
    <col min="11786" max="12032" width="8.5" style="38"/>
    <col min="12033" max="12033" width="3.25" style="38" customWidth="1"/>
    <col min="12034" max="12034" width="21" style="38" customWidth="1"/>
    <col min="12035" max="12036" width="17.25" style="38" customWidth="1"/>
    <col min="12037" max="12037" width="3.5" style="38" customWidth="1"/>
    <col min="12038" max="12038" width="19.875" style="38" customWidth="1"/>
    <col min="12039" max="12040" width="17.25" style="38" customWidth="1"/>
    <col min="12041" max="12041" width="8" style="38" customWidth="1"/>
    <col min="12042" max="12288" width="8.5" style="38"/>
    <col min="12289" max="12289" width="3.25" style="38" customWidth="1"/>
    <col min="12290" max="12290" width="21" style="38" customWidth="1"/>
    <col min="12291" max="12292" width="17.25" style="38" customWidth="1"/>
    <col min="12293" max="12293" width="3.5" style="38" customWidth="1"/>
    <col min="12294" max="12294" width="19.875" style="38" customWidth="1"/>
    <col min="12295" max="12296" width="17.25" style="38" customWidth="1"/>
    <col min="12297" max="12297" width="8" style="38" customWidth="1"/>
    <col min="12298" max="12544" width="8.5" style="38"/>
    <col min="12545" max="12545" width="3.25" style="38" customWidth="1"/>
    <col min="12546" max="12546" width="21" style="38" customWidth="1"/>
    <col min="12547" max="12548" width="17.25" style="38" customWidth="1"/>
    <col min="12549" max="12549" width="3.5" style="38" customWidth="1"/>
    <col min="12550" max="12550" width="19.875" style="38" customWidth="1"/>
    <col min="12551" max="12552" width="17.25" style="38" customWidth="1"/>
    <col min="12553" max="12553" width="8" style="38" customWidth="1"/>
    <col min="12554" max="12800" width="8.5" style="38"/>
    <col min="12801" max="12801" width="3.25" style="38" customWidth="1"/>
    <col min="12802" max="12802" width="21" style="38" customWidth="1"/>
    <col min="12803" max="12804" width="17.25" style="38" customWidth="1"/>
    <col min="12805" max="12805" width="3.5" style="38" customWidth="1"/>
    <col min="12806" max="12806" width="19.875" style="38" customWidth="1"/>
    <col min="12807" max="12808" width="17.25" style="38" customWidth="1"/>
    <col min="12809" max="12809" width="8" style="38" customWidth="1"/>
    <col min="12810" max="13056" width="8.5" style="38"/>
    <col min="13057" max="13057" width="3.25" style="38" customWidth="1"/>
    <col min="13058" max="13058" width="21" style="38" customWidth="1"/>
    <col min="13059" max="13060" width="17.25" style="38" customWidth="1"/>
    <col min="13061" max="13061" width="3.5" style="38" customWidth="1"/>
    <col min="13062" max="13062" width="19.875" style="38" customWidth="1"/>
    <col min="13063" max="13064" width="17.25" style="38" customWidth="1"/>
    <col min="13065" max="13065" width="8" style="38" customWidth="1"/>
    <col min="13066" max="13312" width="8.5" style="38"/>
    <col min="13313" max="13313" width="3.25" style="38" customWidth="1"/>
    <col min="13314" max="13314" width="21" style="38" customWidth="1"/>
    <col min="13315" max="13316" width="17.25" style="38" customWidth="1"/>
    <col min="13317" max="13317" width="3.5" style="38" customWidth="1"/>
    <col min="13318" max="13318" width="19.875" style="38" customWidth="1"/>
    <col min="13319" max="13320" width="17.25" style="38" customWidth="1"/>
    <col min="13321" max="13321" width="8" style="38" customWidth="1"/>
    <col min="13322" max="13568" width="8.5" style="38"/>
    <col min="13569" max="13569" width="3.25" style="38" customWidth="1"/>
    <col min="13570" max="13570" width="21" style="38" customWidth="1"/>
    <col min="13571" max="13572" width="17.25" style="38" customWidth="1"/>
    <col min="13573" max="13573" width="3.5" style="38" customWidth="1"/>
    <col min="13574" max="13574" width="19.875" style="38" customWidth="1"/>
    <col min="13575" max="13576" width="17.25" style="38" customWidth="1"/>
    <col min="13577" max="13577" width="8" style="38" customWidth="1"/>
    <col min="13578" max="13824" width="8.5" style="38"/>
    <col min="13825" max="13825" width="3.25" style="38" customWidth="1"/>
    <col min="13826" max="13826" width="21" style="38" customWidth="1"/>
    <col min="13827" max="13828" width="17.25" style="38" customWidth="1"/>
    <col min="13829" max="13829" width="3.5" style="38" customWidth="1"/>
    <col min="13830" max="13830" width="19.875" style="38" customWidth="1"/>
    <col min="13831" max="13832" width="17.25" style="38" customWidth="1"/>
    <col min="13833" max="13833" width="8" style="38" customWidth="1"/>
    <col min="13834" max="14080" width="8.5" style="38"/>
    <col min="14081" max="14081" width="3.25" style="38" customWidth="1"/>
    <col min="14082" max="14082" width="21" style="38" customWidth="1"/>
    <col min="14083" max="14084" width="17.25" style="38" customWidth="1"/>
    <col min="14085" max="14085" width="3.5" style="38" customWidth="1"/>
    <col min="14086" max="14086" width="19.875" style="38" customWidth="1"/>
    <col min="14087" max="14088" width="17.25" style="38" customWidth="1"/>
    <col min="14089" max="14089" width="8" style="38" customWidth="1"/>
    <col min="14090" max="14336" width="8.5" style="38"/>
    <col min="14337" max="14337" width="3.25" style="38" customWidth="1"/>
    <col min="14338" max="14338" width="21" style="38" customWidth="1"/>
    <col min="14339" max="14340" width="17.25" style="38" customWidth="1"/>
    <col min="14341" max="14341" width="3.5" style="38" customWidth="1"/>
    <col min="14342" max="14342" width="19.875" style="38" customWidth="1"/>
    <col min="14343" max="14344" width="17.25" style="38" customWidth="1"/>
    <col min="14345" max="14345" width="8" style="38" customWidth="1"/>
    <col min="14346" max="14592" width="8.5" style="38"/>
    <col min="14593" max="14593" width="3.25" style="38" customWidth="1"/>
    <col min="14594" max="14594" width="21" style="38" customWidth="1"/>
    <col min="14595" max="14596" width="17.25" style="38" customWidth="1"/>
    <col min="14597" max="14597" width="3.5" style="38" customWidth="1"/>
    <col min="14598" max="14598" width="19.875" style="38" customWidth="1"/>
    <col min="14599" max="14600" width="17.25" style="38" customWidth="1"/>
    <col min="14601" max="14601" width="8" style="38" customWidth="1"/>
    <col min="14602" max="14848" width="8.5" style="38"/>
    <col min="14849" max="14849" width="3.25" style="38" customWidth="1"/>
    <col min="14850" max="14850" width="21" style="38" customWidth="1"/>
    <col min="14851" max="14852" width="17.25" style="38" customWidth="1"/>
    <col min="14853" max="14853" width="3.5" style="38" customWidth="1"/>
    <col min="14854" max="14854" width="19.875" style="38" customWidth="1"/>
    <col min="14855" max="14856" width="17.25" style="38" customWidth="1"/>
    <col min="14857" max="14857" width="8" style="38" customWidth="1"/>
    <col min="14858" max="15104" width="8.5" style="38"/>
    <col min="15105" max="15105" width="3.25" style="38" customWidth="1"/>
    <col min="15106" max="15106" width="21" style="38" customWidth="1"/>
    <col min="15107" max="15108" width="17.25" style="38" customWidth="1"/>
    <col min="15109" max="15109" width="3.5" style="38" customWidth="1"/>
    <col min="15110" max="15110" width="19.875" style="38" customWidth="1"/>
    <col min="15111" max="15112" width="17.25" style="38" customWidth="1"/>
    <col min="15113" max="15113" width="8" style="38" customWidth="1"/>
    <col min="15114" max="15360" width="8.5" style="38"/>
    <col min="15361" max="15361" width="3.25" style="38" customWidth="1"/>
    <col min="15362" max="15362" width="21" style="38" customWidth="1"/>
    <col min="15363" max="15364" width="17.25" style="38" customWidth="1"/>
    <col min="15365" max="15365" width="3.5" style="38" customWidth="1"/>
    <col min="15366" max="15366" width="19.875" style="38" customWidth="1"/>
    <col min="15367" max="15368" width="17.25" style="38" customWidth="1"/>
    <col min="15369" max="15369" width="8" style="38" customWidth="1"/>
    <col min="15370" max="15616" width="8.5" style="38"/>
    <col min="15617" max="15617" width="3.25" style="38" customWidth="1"/>
    <col min="15618" max="15618" width="21" style="38" customWidth="1"/>
    <col min="15619" max="15620" width="17.25" style="38" customWidth="1"/>
    <col min="15621" max="15621" width="3.5" style="38" customWidth="1"/>
    <col min="15622" max="15622" width="19.875" style="38" customWidth="1"/>
    <col min="15623" max="15624" width="17.25" style="38" customWidth="1"/>
    <col min="15625" max="15625" width="8" style="38" customWidth="1"/>
    <col min="15626" max="15872" width="8.5" style="38"/>
    <col min="15873" max="15873" width="3.25" style="38" customWidth="1"/>
    <col min="15874" max="15874" width="21" style="38" customWidth="1"/>
    <col min="15875" max="15876" width="17.25" style="38" customWidth="1"/>
    <col min="15877" max="15877" width="3.5" style="38" customWidth="1"/>
    <col min="15878" max="15878" width="19.875" style="38" customWidth="1"/>
    <col min="15879" max="15880" width="17.25" style="38" customWidth="1"/>
    <col min="15881" max="15881" width="8" style="38" customWidth="1"/>
    <col min="15882" max="16128" width="8.5" style="38"/>
    <col min="16129" max="16129" width="3.25" style="38" customWidth="1"/>
    <col min="16130" max="16130" width="21" style="38" customWidth="1"/>
    <col min="16131" max="16132" width="17.25" style="38" customWidth="1"/>
    <col min="16133" max="16133" width="3.5" style="38" customWidth="1"/>
    <col min="16134" max="16134" width="19.875" style="38" customWidth="1"/>
    <col min="16135" max="16136" width="17.25" style="38" customWidth="1"/>
    <col min="16137" max="16137" width="8" style="38" customWidth="1"/>
    <col min="16138" max="16384" width="8.5" style="38"/>
  </cols>
  <sheetData>
    <row r="1" spans="1:8" ht="30" customHeight="1">
      <c r="A1" s="37" t="s">
        <v>2</v>
      </c>
      <c r="B1" s="37"/>
      <c r="C1" s="37"/>
      <c r="D1" s="37"/>
      <c r="E1" s="37"/>
      <c r="F1" s="37"/>
      <c r="G1" s="37"/>
      <c r="H1" s="37"/>
    </row>
    <row r="2" spans="1:8" s="40" customFormat="1" ht="11.25" customHeight="1">
      <c r="A2" s="39" t="str">
        <f>"제 ( "&amp;[1]자료입력방법!F13&amp;" )기 "&amp;YEAR([1]자료입력방법!C13)&amp;"년 "&amp;MONTH([1]자료입력방법!C13)&amp;"월 "&amp;DAY([1]자료입력방법!C13)&amp;"일 현재"</f>
        <v>제 ( 2 )기 2018년 6월 30일 현재</v>
      </c>
      <c r="B2" s="39"/>
      <c r="C2" s="39"/>
      <c r="D2" s="39"/>
      <c r="E2" s="39"/>
      <c r="F2" s="39"/>
      <c r="G2" s="39"/>
      <c r="H2" s="39"/>
    </row>
    <row r="3" spans="1:8" s="40" customFormat="1" ht="11.25" customHeight="1">
      <c r="A3" s="39" t="str">
        <f>"제 ( "&amp;[1]자료입력방법!F15&amp;" )기 "&amp;YEAR([1]자료입력방법!C15)&amp;"년 "&amp;MONTH([1]자료입력방법!C15)&amp;"월 "&amp;DAY([1]자료입력방법!C15)&amp;"일 현재"</f>
        <v>제 ( 1 )기 2017년 6월 30일 현재</v>
      </c>
      <c r="B3" s="39"/>
      <c r="C3" s="39"/>
      <c r="D3" s="39"/>
      <c r="E3" s="39"/>
      <c r="F3" s="39"/>
      <c r="G3" s="39"/>
      <c r="H3" s="39"/>
    </row>
    <row r="4" spans="1:8" s="40" customFormat="1" ht="11.25" customHeight="1">
      <c r="A4" s="41"/>
      <c r="B4" s="41"/>
      <c r="C4" s="41"/>
      <c r="D4" s="41"/>
      <c r="E4" s="41"/>
      <c r="F4" s="41"/>
      <c r="G4" s="41"/>
      <c r="H4" s="41"/>
    </row>
    <row r="5" spans="1:8" s="40" customFormat="1" ht="15.75" customHeight="1" thickBot="1">
      <c r="A5" s="42" t="s">
        <v>3</v>
      </c>
      <c r="B5" s="42"/>
      <c r="H5" s="43" t="s">
        <v>4</v>
      </c>
    </row>
    <row r="6" spans="1:8" s="40" customFormat="1" ht="18" customHeight="1">
      <c r="A6" s="44" t="s">
        <v>5</v>
      </c>
      <c r="B6" s="45"/>
      <c r="C6" s="46" t="str">
        <f>"제"&amp;" "&amp;[1]자료입력방법!F13&amp;" "&amp;"(당)기"</f>
        <v>제 2 (당)기</v>
      </c>
      <c r="D6" s="47" t="str">
        <f>"제"&amp;" "&amp;[1]자료입력방법!F15&amp;" "&amp;"(전)기"</f>
        <v>제 1 (전)기</v>
      </c>
      <c r="E6" s="48" t="s">
        <v>6</v>
      </c>
      <c r="F6" s="45"/>
      <c r="G6" s="46" t="str">
        <f>C6</f>
        <v>제 2 (당)기</v>
      </c>
      <c r="H6" s="49" t="str">
        <f>D6</f>
        <v>제 1 (전)기</v>
      </c>
    </row>
    <row r="7" spans="1:8" s="40" customFormat="1" ht="18" customHeight="1">
      <c r="A7" s="50" t="s">
        <v>7</v>
      </c>
      <c r="B7" s="51"/>
      <c r="C7" s="52" t="s">
        <v>8</v>
      </c>
      <c r="D7" s="53" t="s">
        <v>8</v>
      </c>
      <c r="E7" s="54" t="s">
        <v>7</v>
      </c>
      <c r="F7" s="51"/>
      <c r="G7" s="52" t="s">
        <v>9</v>
      </c>
      <c r="H7" s="55" t="s">
        <v>8</v>
      </c>
    </row>
    <row r="8" spans="1:8" s="40" customFormat="1" ht="15.75" customHeight="1">
      <c r="A8" s="56" t="s">
        <v>10</v>
      </c>
      <c r="B8" s="57" t="s">
        <v>11</v>
      </c>
      <c r="C8" s="58">
        <f>SUM(C9:C11,C14,C16,C18:C19,C22,C24,C26:C31,C34,C36,C38:C44,C47,C50)-SUM(C12:C13,C15,C17,C23,C25,C32:C33,C35,C37,C45:C46,C48,C49,C20:C21)</f>
        <v>20629427015</v>
      </c>
      <c r="D8" s="59">
        <f>SUM(D9:D11,D14,D16,D18:D19,D22,D24,D26:D31,D34,D36,D38:D44,D47,D50)-SUM(D12:D13,D15,D17,D23,D25,D32:D33,D35,D37,D45:D46,D48,D49,D20:D21)</f>
        <v>20174334668</v>
      </c>
      <c r="E8" s="60" t="s">
        <v>10</v>
      </c>
      <c r="F8" s="57" t="s">
        <v>12</v>
      </c>
      <c r="G8" s="61">
        <f>SUM(G9:G15,G17:G19,G21:G38)-SUM(G16,G20)</f>
        <v>31940556080</v>
      </c>
      <c r="H8" s="62">
        <f>SUM(H9:H15,H17:H19,H21:H38)-SUM(H16,H20)</f>
        <v>31478219677</v>
      </c>
    </row>
    <row r="9" spans="1:8" s="40" customFormat="1" ht="15.75" customHeight="1">
      <c r="A9" s="63">
        <v>1</v>
      </c>
      <c r="B9" s="64" t="s">
        <v>13</v>
      </c>
      <c r="C9" s="65">
        <f>'2.신용(FP)'!D9+'2.신용(FP)'!D10+'3.일반(FP)'!D10</f>
        <v>1975451981</v>
      </c>
      <c r="D9" s="66">
        <f>'2.신용(FP)'!E9+'2.신용(FP)'!E10+'3.일반(FP)'!E10</f>
        <v>2044356660</v>
      </c>
      <c r="E9" s="67">
        <v>1</v>
      </c>
      <c r="F9" s="64" t="s">
        <v>14</v>
      </c>
      <c r="G9" s="68">
        <f>'3.일반(FP)'!I9</f>
        <v>1139461640</v>
      </c>
      <c r="H9" s="69">
        <f>'3.일반(FP)'!J9</f>
        <v>1136534587</v>
      </c>
    </row>
    <row r="10" spans="1:8" s="40" customFormat="1" ht="15.75" customHeight="1">
      <c r="A10" s="70">
        <v>2</v>
      </c>
      <c r="B10" s="71" t="s">
        <v>15</v>
      </c>
      <c r="C10" s="72">
        <f>'2.신용(FP)'!D20+'3.일반(FP)'!D12</f>
        <v>0</v>
      </c>
      <c r="D10" s="73">
        <f>'2.신용(FP)'!E20+'3.일반(FP)'!E12</f>
        <v>0</v>
      </c>
      <c r="E10" s="74">
        <v>2</v>
      </c>
      <c r="F10" s="71" t="s">
        <v>16</v>
      </c>
      <c r="G10" s="75">
        <f>'3.일반(FP)'!I10</f>
        <v>718954929</v>
      </c>
      <c r="H10" s="76">
        <f>'3.일반(FP)'!J10</f>
        <v>632723511</v>
      </c>
    </row>
    <row r="11" spans="1:8" s="40" customFormat="1" ht="15.75" customHeight="1">
      <c r="A11" s="70">
        <v>3</v>
      </c>
      <c r="B11" s="71" t="s">
        <v>17</v>
      </c>
      <c r="C11" s="72">
        <f>'3.일반(FP)'!D13</f>
        <v>3803879462</v>
      </c>
      <c r="D11" s="73">
        <f>'3.일반(FP)'!E13</f>
        <v>3445095751</v>
      </c>
      <c r="E11" s="74">
        <v>3</v>
      </c>
      <c r="F11" s="71" t="s">
        <v>18</v>
      </c>
      <c r="G11" s="75">
        <f>'3.일반(FP)'!I11</f>
        <v>3361342505</v>
      </c>
      <c r="H11" s="76">
        <f>'3.일반(FP)'!J11</f>
        <v>2839200474</v>
      </c>
    </row>
    <row r="12" spans="1:8" s="40" customFormat="1" ht="15.75" customHeight="1">
      <c r="A12" s="70"/>
      <c r="B12" s="77" t="s">
        <v>19</v>
      </c>
      <c r="C12" s="72">
        <f>'3.일반(FP)'!D14</f>
        <v>138164398</v>
      </c>
      <c r="D12" s="73">
        <f>'3.일반(FP)'!E14</f>
        <v>134594398</v>
      </c>
      <c r="E12" s="74">
        <v>4</v>
      </c>
      <c r="F12" s="71" t="s">
        <v>20</v>
      </c>
      <c r="G12" s="75">
        <f>'3.일반(FP)'!I12</f>
        <v>0</v>
      </c>
      <c r="H12" s="76">
        <f>'3.일반(FP)'!J12</f>
        <v>0</v>
      </c>
    </row>
    <row r="13" spans="1:8" s="40" customFormat="1" ht="15.75" customHeight="1">
      <c r="A13" s="70"/>
      <c r="B13" s="77" t="s">
        <v>21</v>
      </c>
      <c r="C13" s="72">
        <f>'3.일반(FP)'!D15</f>
        <v>0</v>
      </c>
      <c r="D13" s="73">
        <f>'3.일반(FP)'!E15</f>
        <v>0</v>
      </c>
      <c r="E13" s="74">
        <v>5</v>
      </c>
      <c r="F13" s="71" t="s">
        <v>22</v>
      </c>
      <c r="G13" s="75">
        <f>'3.일반(FP)'!I13</f>
        <v>36670000</v>
      </c>
      <c r="H13" s="76">
        <f>'3.일반(FP)'!J13</f>
        <v>32090000</v>
      </c>
    </row>
    <row r="14" spans="1:8" s="40" customFormat="1" ht="15.75" customHeight="1">
      <c r="A14" s="70">
        <v>4</v>
      </c>
      <c r="B14" s="71" t="s">
        <v>23</v>
      </c>
      <c r="C14" s="72">
        <f>SUM('3.일반(FP)'!D40,'3.일반(FP)'!D42,'3.일반(FP)'!D44,'3.일반(FP)'!D46:D47,'3.일반(FP)'!D49:D51)</f>
        <v>2098292168</v>
      </c>
      <c r="D14" s="78">
        <f>SUM('3.일반(FP)'!E40,'3.일반(FP)'!E42,'3.일반(FP)'!E44,'3.일반(FP)'!E46:E47,'3.일반(FP)'!E49:E51)</f>
        <v>1952928683</v>
      </c>
      <c r="E14" s="74">
        <v>6</v>
      </c>
      <c r="F14" s="71" t="s">
        <v>24</v>
      </c>
      <c r="G14" s="75">
        <f>'2.신용(FP)'!I47+'3.일반(FP)'!I14</f>
        <v>467927701</v>
      </c>
      <c r="H14" s="76">
        <f>'2.신용(FP)'!J47+'3.일반(FP)'!J14</f>
        <v>448647886</v>
      </c>
    </row>
    <row r="15" spans="1:8" s="40" customFormat="1" ht="15.75" customHeight="1">
      <c r="A15" s="70"/>
      <c r="B15" s="77" t="s">
        <v>25</v>
      </c>
      <c r="C15" s="72">
        <f>'3.일반(FP)'!D41+'3.일반(FP)'!D43+'3.일반(FP)'!D45+'3.일반(FP)'!D48+'3.일반(FP)'!D52+'3.일반(FP)'!D56</f>
        <v>0</v>
      </c>
      <c r="D15" s="73">
        <f>'3.일반(FP)'!E41+'3.일반(FP)'!E43+'3.일반(FP)'!E45+'3.일반(FP)'!E48+'3.일반(FP)'!E52+'3.일반(FP)'!E56</f>
        <v>0</v>
      </c>
      <c r="E15" s="74">
        <v>7</v>
      </c>
      <c r="F15" s="71" t="s">
        <v>26</v>
      </c>
      <c r="G15" s="75">
        <f>'3.일반(FP)'!I15</f>
        <v>21100000000</v>
      </c>
      <c r="H15" s="76">
        <f>'3.일반(FP)'!J15</f>
        <v>20850000000</v>
      </c>
    </row>
    <row r="16" spans="1:8" s="40" customFormat="1" ht="15.75" customHeight="1">
      <c r="A16" s="70">
        <v>5</v>
      </c>
      <c r="B16" s="71" t="s">
        <v>27</v>
      </c>
      <c r="C16" s="72">
        <f>'2.신용(FP)'!D135</f>
        <v>180568599</v>
      </c>
      <c r="D16" s="73">
        <f>'2.신용(FP)'!E135</f>
        <v>164925819</v>
      </c>
      <c r="E16" s="74"/>
      <c r="F16" s="77" t="s">
        <v>28</v>
      </c>
      <c r="G16" s="75">
        <f>'3.일반(FP)'!I16</f>
        <v>0</v>
      </c>
      <c r="H16" s="76">
        <f>'3.일반(FP)'!J16</f>
        <v>0</v>
      </c>
    </row>
    <row r="17" spans="1:8" s="40" customFormat="1" ht="15.75" customHeight="1">
      <c r="A17" s="70"/>
      <c r="B17" s="77" t="s">
        <v>29</v>
      </c>
      <c r="C17" s="72">
        <f>'2.신용(FP)'!D136</f>
        <v>75953492</v>
      </c>
      <c r="D17" s="73">
        <f>'2.신용(FP)'!E136</f>
        <v>66165770</v>
      </c>
      <c r="E17" s="74">
        <v>8</v>
      </c>
      <c r="F17" s="71" t="s">
        <v>30</v>
      </c>
      <c r="G17" s="75">
        <f>'2.신용(FP)'!I35+'3.일반(FP)'!I17</f>
        <v>2331930941</v>
      </c>
      <c r="H17" s="76">
        <f>'2.신용(FP)'!J35+'3.일반(FP)'!J17</f>
        <v>1938414220</v>
      </c>
    </row>
    <row r="18" spans="1:8" s="40" customFormat="1" ht="15.75" customHeight="1">
      <c r="A18" s="70">
        <v>6</v>
      </c>
      <c r="B18" s="71" t="s">
        <v>31</v>
      </c>
      <c r="C18" s="72">
        <f>'2.신용(FP)'!D148+'3.일반(FP)'!D35</f>
        <v>0</v>
      </c>
      <c r="D18" s="73">
        <f>'2.신용(FP)'!E148+'3.일반(FP)'!E35</f>
        <v>0</v>
      </c>
      <c r="E18" s="74">
        <v>9</v>
      </c>
      <c r="F18" s="71" t="s">
        <v>32</v>
      </c>
      <c r="G18" s="75">
        <f>'2.신용(FP)'!I36+'3.일반(FP)'!I18</f>
        <v>560114</v>
      </c>
      <c r="H18" s="76">
        <f>'2.신용(FP)'!J36+'3.일반(FP)'!J18</f>
        <v>1089918</v>
      </c>
    </row>
    <row r="19" spans="1:8" s="40" customFormat="1" ht="15.75" customHeight="1">
      <c r="A19" s="70">
        <v>7</v>
      </c>
      <c r="B19" s="71" t="s">
        <v>33</v>
      </c>
      <c r="C19" s="72">
        <f>'3.일반(FP)'!D54+'3.일반(FP)'!D55+'3.일반(FP)'!D58+'3.일반(FP)'!D59</f>
        <v>9716241722</v>
      </c>
      <c r="D19" s="78">
        <f>'3.일반(FP)'!E54+'3.일반(FP)'!E55+'3.일반(FP)'!E58+'3.일반(FP)'!E59</f>
        <v>9876244507</v>
      </c>
      <c r="E19" s="74">
        <v>10</v>
      </c>
      <c r="F19" s="71" t="s">
        <v>34</v>
      </c>
      <c r="G19" s="75">
        <f>'2.신용(FP)'!I39+'3.일반(FP)'!I19</f>
        <v>1672142151</v>
      </c>
      <c r="H19" s="76">
        <f>'2.신용(FP)'!J39+'3.일반(FP)'!J19</f>
        <v>1807095202</v>
      </c>
    </row>
    <row r="20" spans="1:8" s="40" customFormat="1" ht="15.75" customHeight="1">
      <c r="A20" s="70"/>
      <c r="B20" s="79" t="s">
        <v>35</v>
      </c>
      <c r="C20" s="72">
        <f>'3.일반(FP)'!D56</f>
        <v>0</v>
      </c>
      <c r="D20" s="73">
        <f>'3.일반(FP)'!E56</f>
        <v>0</v>
      </c>
      <c r="E20" s="74"/>
      <c r="F20" s="77" t="s">
        <v>36</v>
      </c>
      <c r="G20" s="75">
        <f>'2.신용(FP)'!I40</f>
        <v>0</v>
      </c>
      <c r="H20" s="76">
        <f>'2.신용(FP)'!J40</f>
        <v>0</v>
      </c>
    </row>
    <row r="21" spans="1:8" s="40" customFormat="1" ht="15.75" customHeight="1">
      <c r="A21" s="70"/>
      <c r="B21" s="80" t="s">
        <v>37</v>
      </c>
      <c r="C21" s="72">
        <f>'3.일반(FP)'!D57</f>
        <v>0</v>
      </c>
      <c r="D21" s="73">
        <f>'3.일반(FP)'!E57</f>
        <v>0</v>
      </c>
      <c r="E21" s="74">
        <v>11</v>
      </c>
      <c r="F21" s="71" t="s">
        <v>38</v>
      </c>
      <c r="G21" s="75">
        <f>'3.일반(FP)'!I20</f>
        <v>0</v>
      </c>
      <c r="H21" s="76">
        <f>'3.일반(FP)'!J20</f>
        <v>1892222</v>
      </c>
    </row>
    <row r="22" spans="1:8" s="40" customFormat="1" ht="15.75" customHeight="1">
      <c r="A22" s="70">
        <v>8</v>
      </c>
      <c r="B22" s="71" t="s">
        <v>39</v>
      </c>
      <c r="C22" s="72">
        <f>'3.일반(FP)'!D16</f>
        <v>0</v>
      </c>
      <c r="D22" s="73">
        <f>'3.일반(FP)'!E16</f>
        <v>0</v>
      </c>
      <c r="E22" s="74">
        <v>12</v>
      </c>
      <c r="F22" s="71" t="s">
        <v>40</v>
      </c>
      <c r="G22" s="75">
        <f>'3.일반(FP)'!I21</f>
        <v>0</v>
      </c>
      <c r="H22" s="76">
        <f>'3.일반(FP)'!J21</f>
        <v>0</v>
      </c>
    </row>
    <row r="23" spans="1:8" s="40" customFormat="1" ht="15.75" customHeight="1">
      <c r="A23" s="70"/>
      <c r="B23" s="77" t="s">
        <v>19</v>
      </c>
      <c r="C23" s="72">
        <f>'3.일반(FP)'!D17</f>
        <v>0</v>
      </c>
      <c r="D23" s="73">
        <f>'3.일반(FP)'!E17</f>
        <v>0</v>
      </c>
      <c r="E23" s="74">
        <v>13</v>
      </c>
      <c r="F23" s="71" t="s">
        <v>41</v>
      </c>
      <c r="G23" s="75">
        <f>'3.일반(FP)'!I22</f>
        <v>43420537</v>
      </c>
      <c r="H23" s="76">
        <f>'3.일반(FP)'!J22</f>
        <v>347092815</v>
      </c>
    </row>
    <row r="24" spans="1:8" s="40" customFormat="1" ht="15.75" customHeight="1">
      <c r="A24" s="70">
        <v>9</v>
      </c>
      <c r="B24" s="71" t="s">
        <v>42</v>
      </c>
      <c r="C24" s="72">
        <f>'3.일반(FP)'!D18</f>
        <v>424792119</v>
      </c>
      <c r="D24" s="73">
        <f>'3.일반(FP)'!E18</f>
        <v>330434869</v>
      </c>
      <c r="E24" s="74">
        <v>14</v>
      </c>
      <c r="F24" s="71" t="s">
        <v>43</v>
      </c>
      <c r="G24" s="75">
        <f>'3.일반(FP)'!I23</f>
        <v>0</v>
      </c>
      <c r="H24" s="76">
        <f>'3.일반(FP)'!J23</f>
        <v>0</v>
      </c>
    </row>
    <row r="25" spans="1:8" s="40" customFormat="1" ht="15.75" customHeight="1">
      <c r="A25" s="70"/>
      <c r="B25" s="77" t="s">
        <v>19</v>
      </c>
      <c r="C25" s="72">
        <f>'3.일반(FP)'!D19</f>
        <v>0</v>
      </c>
      <c r="D25" s="73">
        <f>'3.일반(FP)'!E19</f>
        <v>0</v>
      </c>
      <c r="E25" s="74">
        <v>15</v>
      </c>
      <c r="F25" s="71" t="s">
        <v>44</v>
      </c>
      <c r="G25" s="75">
        <f>'3.일반(FP)'!I24</f>
        <v>0</v>
      </c>
      <c r="H25" s="76">
        <f>'3.일반(FP)'!J24</f>
        <v>0</v>
      </c>
    </row>
    <row r="26" spans="1:8" s="40" customFormat="1" ht="15.75" customHeight="1">
      <c r="A26" s="70">
        <v>10</v>
      </c>
      <c r="B26" s="71" t="s">
        <v>45</v>
      </c>
      <c r="C26" s="72">
        <f>'3.일반(FP)'!D20</f>
        <v>0</v>
      </c>
      <c r="D26" s="73">
        <f>'3.일반(FP)'!E20</f>
        <v>0</v>
      </c>
      <c r="E26" s="74">
        <v>16</v>
      </c>
      <c r="F26" s="71" t="s">
        <v>46</v>
      </c>
      <c r="G26" s="75">
        <f>'2.신용(FP)'!I41+'3.일반(FP)'!I25</f>
        <v>52668080</v>
      </c>
      <c r="H26" s="76">
        <f>'2.신용(FP)'!J41+'3.일반(FP)'!J25</f>
        <v>64788820</v>
      </c>
    </row>
    <row r="27" spans="1:8" s="40" customFormat="1" ht="15.75" customHeight="1">
      <c r="A27" s="70">
        <v>11</v>
      </c>
      <c r="B27" s="71" t="s">
        <v>47</v>
      </c>
      <c r="C27" s="72">
        <f>'2.신용(FP)'!D147+'3.일반(FP)'!D21</f>
        <v>423876137</v>
      </c>
      <c r="D27" s="73">
        <f>'2.신용(FP)'!E147+'3.일반(FP)'!E21</f>
        <v>410948352</v>
      </c>
      <c r="E27" s="74">
        <v>17</v>
      </c>
      <c r="F27" s="71" t="s">
        <v>48</v>
      </c>
      <c r="G27" s="75">
        <f>'2.신용(FP)'!I42+'3.일반(FP)'!I26</f>
        <v>0</v>
      </c>
      <c r="H27" s="76">
        <f>'2.신용(FP)'!J42+'3.일반(FP)'!J26</f>
        <v>0</v>
      </c>
    </row>
    <row r="28" spans="1:8" s="40" customFormat="1" ht="15.75" customHeight="1">
      <c r="A28" s="70">
        <v>12</v>
      </c>
      <c r="B28" s="71" t="s">
        <v>49</v>
      </c>
      <c r="C28" s="72">
        <f>'2.신용(FP)'!D145+'3.일반(FP)'!D22</f>
        <v>0</v>
      </c>
      <c r="D28" s="73">
        <f>'2.신용(FP)'!E145+'3.일반(FP)'!E22</f>
        <v>0</v>
      </c>
      <c r="E28" s="74">
        <v>18</v>
      </c>
      <c r="F28" s="71" t="s">
        <v>31</v>
      </c>
      <c r="G28" s="75">
        <f>'2.신용(FP)'!I51+'3.일반(FP)'!I27</f>
        <v>0</v>
      </c>
      <c r="H28" s="76">
        <f>'2.신용(FP)'!J51+'3.일반(FP)'!J27</f>
        <v>12220</v>
      </c>
    </row>
    <row r="29" spans="1:8" s="40" customFormat="1" ht="15.75" customHeight="1">
      <c r="A29" s="70">
        <v>13</v>
      </c>
      <c r="B29" s="71" t="s">
        <v>50</v>
      </c>
      <c r="C29" s="72">
        <f>'2.신용(FP)'!D143+'3.일반(FP)'!D23</f>
        <v>2110435466</v>
      </c>
      <c r="D29" s="73">
        <f>'2.신용(FP)'!E143+'3.일반(FP)'!E23</f>
        <v>1841400981</v>
      </c>
      <c r="E29" s="74">
        <v>19</v>
      </c>
      <c r="F29" s="71" t="s">
        <v>51</v>
      </c>
      <c r="G29" s="75">
        <f>'2.신용(FP)'!I32</f>
        <v>0</v>
      </c>
      <c r="H29" s="76">
        <f>'2.신용(FP)'!J32</f>
        <v>0</v>
      </c>
    </row>
    <row r="30" spans="1:8" s="40" customFormat="1" ht="15.75" customHeight="1">
      <c r="A30" s="70">
        <v>14</v>
      </c>
      <c r="B30" s="71" t="s">
        <v>52</v>
      </c>
      <c r="C30" s="72">
        <f>'2.신용(FP)'!D144+'3.일반(FP)'!D24</f>
        <v>0</v>
      </c>
      <c r="D30" s="73">
        <f>'2.신용(FP)'!E144+'3.일반(FP)'!E24</f>
        <v>0</v>
      </c>
      <c r="E30" s="74">
        <v>20</v>
      </c>
      <c r="F30" s="71" t="s">
        <v>53</v>
      </c>
      <c r="G30" s="75">
        <f>'2.신용(FP)'!I33</f>
        <v>177220990</v>
      </c>
      <c r="H30" s="76">
        <f>'2.신용(FP)'!J33</f>
        <v>267891990</v>
      </c>
    </row>
    <row r="31" spans="1:8" s="40" customFormat="1" ht="15.75" customHeight="1">
      <c r="A31" s="70">
        <v>15</v>
      </c>
      <c r="B31" s="71" t="s">
        <v>54</v>
      </c>
      <c r="C31" s="72">
        <f>'2.신용(FP)'!D138+'3.일반(FP)'!D25</f>
        <v>45899809</v>
      </c>
      <c r="D31" s="73">
        <f>'2.신용(FP)'!E138+'3.일반(FP)'!E25</f>
        <v>190654039</v>
      </c>
      <c r="E31" s="74">
        <v>21</v>
      </c>
      <c r="F31" s="71" t="s">
        <v>55</v>
      </c>
      <c r="G31" s="75">
        <f>'2.신용(FP)'!I34</f>
        <v>0</v>
      </c>
      <c r="H31" s="76">
        <f>'2.신용(FP)'!J34</f>
        <v>0</v>
      </c>
    </row>
    <row r="32" spans="1:8" s="40" customFormat="1" ht="15.75" customHeight="1">
      <c r="A32" s="70"/>
      <c r="B32" s="77" t="s">
        <v>19</v>
      </c>
      <c r="C32" s="72">
        <f>'2.신용(FP)'!D139+'3.일반(FP)'!D26</f>
        <v>0</v>
      </c>
      <c r="D32" s="73">
        <f>'2.신용(FP)'!E139+'3.일반(FP)'!E26</f>
        <v>0</v>
      </c>
      <c r="E32" s="74">
        <v>22</v>
      </c>
      <c r="F32" s="71" t="s">
        <v>56</v>
      </c>
      <c r="G32" s="75">
        <f>'2.신용(FP)'!I37</f>
        <v>0</v>
      </c>
      <c r="H32" s="76">
        <f>'2.신용(FP)'!J37</f>
        <v>0</v>
      </c>
    </row>
    <row r="33" spans="1:8" s="40" customFormat="1" ht="15.75" customHeight="1">
      <c r="A33" s="70"/>
      <c r="B33" s="77" t="s">
        <v>57</v>
      </c>
      <c r="C33" s="72">
        <f>'2.신용(FP)'!D140</f>
        <v>0</v>
      </c>
      <c r="D33" s="73">
        <f>'2.신용(FP)'!E140</f>
        <v>0</v>
      </c>
      <c r="E33" s="74">
        <v>23</v>
      </c>
      <c r="F33" s="71" t="s">
        <v>58</v>
      </c>
      <c r="G33" s="75">
        <f>'2.신용(FP)'!I38</f>
        <v>365995505</v>
      </c>
      <c r="H33" s="76">
        <f>'2.신용(FP)'!J38</f>
        <v>395467017</v>
      </c>
    </row>
    <row r="34" spans="1:8" s="40" customFormat="1" ht="15.75" customHeight="1">
      <c r="A34" s="70">
        <v>16</v>
      </c>
      <c r="B34" s="71" t="s">
        <v>59</v>
      </c>
      <c r="C34" s="72">
        <f>'3.일반(FP)'!D27</f>
        <v>0</v>
      </c>
      <c r="D34" s="73">
        <f>'3.일반(FP)'!E27</f>
        <v>0</v>
      </c>
      <c r="E34" s="74">
        <v>24</v>
      </c>
      <c r="F34" s="71" t="s">
        <v>60</v>
      </c>
      <c r="G34" s="75">
        <f>'2.신용(FP)'!I48</f>
        <v>1156570</v>
      </c>
      <c r="H34" s="76">
        <f>'2.신용(FP)'!J48</f>
        <v>1480270</v>
      </c>
    </row>
    <row r="35" spans="1:8" s="40" customFormat="1" ht="15.75" customHeight="1">
      <c r="A35" s="70"/>
      <c r="B35" s="77" t="s">
        <v>19</v>
      </c>
      <c r="C35" s="72">
        <f>'3.일반(FP)'!D28</f>
        <v>0</v>
      </c>
      <c r="D35" s="73">
        <f>'3.일반(FP)'!E28</f>
        <v>0</v>
      </c>
      <c r="E35" s="81">
        <v>25</v>
      </c>
      <c r="F35" s="71" t="s">
        <v>61</v>
      </c>
      <c r="G35" s="82">
        <f>'2.신용(FP)'!I52</f>
        <v>0</v>
      </c>
      <c r="H35" s="83">
        <f>'2.신용(FP)'!J52</f>
        <v>0</v>
      </c>
    </row>
    <row r="36" spans="1:8" s="40" customFormat="1" ht="15.75" customHeight="1">
      <c r="A36" s="70">
        <v>17</v>
      </c>
      <c r="B36" s="71" t="s">
        <v>62</v>
      </c>
      <c r="C36" s="72">
        <f>'3.일반(FP)'!D29</f>
        <v>0</v>
      </c>
      <c r="D36" s="73">
        <f>'3.일반(FP)'!E29</f>
        <v>0</v>
      </c>
      <c r="E36" s="81">
        <v>26</v>
      </c>
      <c r="F36" s="84" t="s">
        <v>63</v>
      </c>
      <c r="G36" s="82">
        <f>'2.신용(FP)'!I50</f>
        <v>0</v>
      </c>
      <c r="H36" s="83">
        <f>'2.신용(FP)'!J50</f>
        <v>0</v>
      </c>
    </row>
    <row r="37" spans="1:8" s="40" customFormat="1" ht="15.75" customHeight="1">
      <c r="A37" s="70"/>
      <c r="B37" s="77" t="s">
        <v>19</v>
      </c>
      <c r="C37" s="72">
        <f>'3.일반(FP)'!D30</f>
        <v>0</v>
      </c>
      <c r="D37" s="73">
        <f>'3.일반(FP)'!E30</f>
        <v>0</v>
      </c>
      <c r="E37" s="81">
        <v>27</v>
      </c>
      <c r="F37" s="84" t="s">
        <v>64</v>
      </c>
      <c r="G37" s="82">
        <f>'2.신용(FP)'!I53+'3.일반(FP)'!I28</f>
        <v>471104417</v>
      </c>
      <c r="H37" s="83">
        <f>'2.신용(FP)'!J53+'3.일반(FP)'!J28</f>
        <v>713798525</v>
      </c>
    </row>
    <row r="38" spans="1:8" s="40" customFormat="1" ht="15.75" customHeight="1">
      <c r="A38" s="70">
        <v>18</v>
      </c>
      <c r="B38" s="71" t="s">
        <v>65</v>
      </c>
      <c r="C38" s="72">
        <f>'2.신용(FP)'!D132</f>
        <v>0</v>
      </c>
      <c r="D38" s="73">
        <f>'2.신용(FP)'!E132</f>
        <v>0</v>
      </c>
      <c r="E38" s="81">
        <v>28</v>
      </c>
      <c r="F38" s="85" t="s">
        <v>66</v>
      </c>
      <c r="G38" s="75">
        <f>'2.신용(FP)'!I54</f>
        <v>0</v>
      </c>
      <c r="H38" s="76">
        <f>'2.신용(FP)'!J54</f>
        <v>0</v>
      </c>
    </row>
    <row r="39" spans="1:8" s="40" customFormat="1" ht="15.75" customHeight="1">
      <c r="A39" s="70">
        <v>19</v>
      </c>
      <c r="B39" s="71" t="s">
        <v>67</v>
      </c>
      <c r="C39" s="72">
        <f>'2.신용(FP)'!D133</f>
        <v>0</v>
      </c>
      <c r="D39" s="73">
        <f>'2.신용(FP)'!E133</f>
        <v>0</v>
      </c>
      <c r="E39" s="86" t="s">
        <v>68</v>
      </c>
      <c r="F39" s="87" t="s">
        <v>69</v>
      </c>
      <c r="G39" s="61">
        <f>SUM(G40:G42)</f>
        <v>265822779500</v>
      </c>
      <c r="H39" s="62">
        <f>SUM(H40:H42)</f>
        <v>250902689102</v>
      </c>
    </row>
    <row r="40" spans="1:8" s="40" customFormat="1" ht="15.75" customHeight="1">
      <c r="A40" s="70">
        <v>20</v>
      </c>
      <c r="B40" s="88" t="s">
        <v>70</v>
      </c>
      <c r="C40" s="72">
        <f>'2.신용(FP)'!D134</f>
        <v>0</v>
      </c>
      <c r="D40" s="73">
        <f>'2.신용(FP)'!E134</f>
        <v>0</v>
      </c>
      <c r="E40" s="67">
        <v>1</v>
      </c>
      <c r="F40" s="64" t="s">
        <v>71</v>
      </c>
      <c r="G40" s="68">
        <f>'2.신용(FP)'!I9</f>
        <v>15332885834</v>
      </c>
      <c r="H40" s="69">
        <f>'2.신용(FP)'!J9</f>
        <v>14562472800</v>
      </c>
    </row>
    <row r="41" spans="1:8" s="40" customFormat="1" ht="15.75" customHeight="1">
      <c r="A41" s="70">
        <v>21</v>
      </c>
      <c r="B41" s="71" t="s">
        <v>72</v>
      </c>
      <c r="C41" s="72">
        <f>'2.신용(FP)'!D146</f>
        <v>801912</v>
      </c>
      <c r="D41" s="73">
        <f>'2.신용(FP)'!E146</f>
        <v>658443</v>
      </c>
      <c r="E41" s="74">
        <v>2</v>
      </c>
      <c r="F41" s="71" t="s">
        <v>73</v>
      </c>
      <c r="G41" s="75">
        <f>'2.신용(FP)'!I12</f>
        <v>250484793666</v>
      </c>
      <c r="H41" s="76">
        <f>'2.신용(FP)'!J12</f>
        <v>236321396302</v>
      </c>
    </row>
    <row r="42" spans="1:8" s="40" customFormat="1" ht="15.75" customHeight="1">
      <c r="A42" s="70">
        <v>22</v>
      </c>
      <c r="B42" s="71" t="s">
        <v>74</v>
      </c>
      <c r="C42" s="72">
        <f>'3.일반(FP)'!D31</f>
        <v>0</v>
      </c>
      <c r="D42" s="73">
        <f>'3.일반(FP)'!E31</f>
        <v>0</v>
      </c>
      <c r="E42" s="81">
        <v>3</v>
      </c>
      <c r="F42" s="84" t="s">
        <v>75</v>
      </c>
      <c r="G42" s="82">
        <f>'2.신용(FP)'!I23</f>
        <v>5100000</v>
      </c>
      <c r="H42" s="83">
        <f>'2.신용(FP)'!J23</f>
        <v>18820000</v>
      </c>
    </row>
    <row r="43" spans="1:8" s="40" customFormat="1" ht="15.75" customHeight="1">
      <c r="A43" s="70">
        <v>23</v>
      </c>
      <c r="B43" s="71" t="s">
        <v>76</v>
      </c>
      <c r="C43" s="72">
        <f>'2.신용(FP)'!D150</f>
        <v>0</v>
      </c>
      <c r="D43" s="78">
        <f>'2.신용(FP)'!E150</f>
        <v>0</v>
      </c>
      <c r="E43" s="60" t="s">
        <v>77</v>
      </c>
      <c r="F43" s="57" t="s">
        <v>78</v>
      </c>
      <c r="G43" s="61">
        <f>SUM(G44,G46:G50)-SUM(G45)</f>
        <v>29682966593</v>
      </c>
      <c r="H43" s="62">
        <f>SUM(H44,H46:H50)-SUM(H45)</f>
        <v>31577079023</v>
      </c>
    </row>
    <row r="44" spans="1:8" s="40" customFormat="1" ht="15.75" customHeight="1">
      <c r="A44" s="70">
        <v>24</v>
      </c>
      <c r="B44" s="71" t="s">
        <v>79</v>
      </c>
      <c r="C44" s="72">
        <f>'3.일반(FP)'!D32</f>
        <v>2211040</v>
      </c>
      <c r="D44" s="73">
        <f>'3.일반(FP)'!E32</f>
        <v>1895260</v>
      </c>
      <c r="E44" s="67">
        <v>1</v>
      </c>
      <c r="F44" s="64" t="s">
        <v>80</v>
      </c>
      <c r="G44" s="89">
        <f>'2.신용(FP)'!I25</f>
        <v>0</v>
      </c>
      <c r="H44" s="69">
        <f>'2.신용(FP)'!J25</f>
        <v>0</v>
      </c>
    </row>
    <row r="45" spans="1:8" s="40" customFormat="1" ht="15.75" customHeight="1">
      <c r="A45" s="70"/>
      <c r="B45" s="77" t="s">
        <v>81</v>
      </c>
      <c r="C45" s="72">
        <f>'3.일반(FP)'!D33</f>
        <v>54653099</v>
      </c>
      <c r="D45" s="73">
        <f>'3.일반(FP)'!E33</f>
        <v>54653099</v>
      </c>
      <c r="E45" s="74"/>
      <c r="F45" s="77" t="s">
        <v>82</v>
      </c>
      <c r="G45" s="90">
        <f>'2.신용(FP)'!I26</f>
        <v>0</v>
      </c>
      <c r="H45" s="76">
        <f>'2.신용(FP)'!J26</f>
        <v>0</v>
      </c>
    </row>
    <row r="46" spans="1:8" s="40" customFormat="1" ht="15.75" customHeight="1">
      <c r="A46" s="70"/>
      <c r="B46" s="77" t="s">
        <v>21</v>
      </c>
      <c r="C46" s="72">
        <f>'3.일반(FP)'!D34</f>
        <v>0</v>
      </c>
      <c r="D46" s="73">
        <f>'3.일반(FP)'!E34</f>
        <v>0</v>
      </c>
      <c r="E46" s="74">
        <v>2</v>
      </c>
      <c r="F46" s="71" t="s">
        <v>83</v>
      </c>
      <c r="G46" s="90">
        <f>'2.신용(FP)'!I27</f>
        <v>29509450108</v>
      </c>
      <c r="H46" s="76">
        <f>'2.신용(FP)'!J27</f>
        <v>31379832738</v>
      </c>
    </row>
    <row r="47" spans="1:8" s="40" customFormat="1" ht="15.75" customHeight="1">
      <c r="A47" s="91">
        <v>25</v>
      </c>
      <c r="B47" s="84" t="s">
        <v>84</v>
      </c>
      <c r="C47" s="92">
        <f>'2.신용(FP)'!D151+'3.일반(FP)'!D36</f>
        <v>115747589</v>
      </c>
      <c r="D47" s="93">
        <f>'2.신용(FP)'!E151+'3.일반(FP)'!E36</f>
        <v>170204571</v>
      </c>
      <c r="E47" s="74">
        <v>3</v>
      </c>
      <c r="F47" s="71" t="s">
        <v>85</v>
      </c>
      <c r="G47" s="90">
        <f>SUM('3.일반(FP)'!I30:I33)</f>
        <v>0</v>
      </c>
      <c r="H47" s="94">
        <f>SUM('3.일반(FP)'!J30:J33)</f>
        <v>0</v>
      </c>
    </row>
    <row r="48" spans="1:8" s="40" customFormat="1" ht="15.75" customHeight="1">
      <c r="A48" s="91"/>
      <c r="B48" s="77" t="s">
        <v>86</v>
      </c>
      <c r="C48" s="92">
        <f>'2.신용(FP)'!D153+'3.일반(FP)'!D37</f>
        <v>0</v>
      </c>
      <c r="D48" s="93">
        <f>'2.신용(FP)'!E153+'3.일반(FP)'!E37</f>
        <v>0</v>
      </c>
      <c r="E48" s="81">
        <v>4</v>
      </c>
      <c r="F48" s="84" t="s">
        <v>87</v>
      </c>
      <c r="G48" s="95">
        <f>'2.신용(FP)'!I28</f>
        <v>173516485</v>
      </c>
      <c r="H48" s="96">
        <f>'2.신용(FP)'!J28</f>
        <v>197246285</v>
      </c>
    </row>
    <row r="49" spans="1:8" s="40" customFormat="1" ht="15.75" customHeight="1">
      <c r="A49" s="91"/>
      <c r="B49" s="77" t="s">
        <v>88</v>
      </c>
      <c r="C49" s="92">
        <f>'2.신용(FP)'!D152+'3.일반(FP)'!D38</f>
        <v>0</v>
      </c>
      <c r="D49" s="93">
        <f>'2.신용(FP)'!E152+'3.일반(FP)'!E38</f>
        <v>0</v>
      </c>
      <c r="E49" s="81">
        <v>5</v>
      </c>
      <c r="F49" s="84" t="s">
        <v>89</v>
      </c>
      <c r="G49" s="90">
        <f>'2.신용(FP)'!I29</f>
        <v>0</v>
      </c>
      <c r="H49" s="76">
        <f>'2.신용(FP)'!J29</f>
        <v>0</v>
      </c>
    </row>
    <row r="50" spans="1:8" s="40" customFormat="1" ht="15.75" customHeight="1">
      <c r="A50" s="91">
        <v>26</v>
      </c>
      <c r="B50" s="84" t="s">
        <v>90</v>
      </c>
      <c r="C50" s="92">
        <f>'2.신용(FP)'!D154</f>
        <v>0</v>
      </c>
      <c r="D50" s="93">
        <f>'2.신용(FP)'!E154</f>
        <v>0</v>
      </c>
      <c r="E50" s="81">
        <v>6</v>
      </c>
      <c r="F50" s="85" t="s">
        <v>91</v>
      </c>
      <c r="G50" s="97">
        <f>'2.신용(FP)'!I30</f>
        <v>0</v>
      </c>
      <c r="H50" s="98">
        <f>'2.신용(FP)'!J30</f>
        <v>0</v>
      </c>
    </row>
    <row r="51" spans="1:8" s="40" customFormat="1" ht="15.75" customHeight="1">
      <c r="A51" s="56" t="s">
        <v>92</v>
      </c>
      <c r="B51" s="57" t="s">
        <v>93</v>
      </c>
      <c r="C51" s="58">
        <f>SUM(C52:C55)</f>
        <v>79379828049</v>
      </c>
      <c r="D51" s="59">
        <f>SUM(D52:D55)</f>
        <v>106898517138</v>
      </c>
      <c r="E51" s="60" t="s">
        <v>94</v>
      </c>
      <c r="F51" s="57" t="s">
        <v>95</v>
      </c>
      <c r="G51" s="61">
        <f>SUM(G52:G55)</f>
        <v>0</v>
      </c>
      <c r="H51" s="62">
        <f>SUM(H52:H55)</f>
        <v>0</v>
      </c>
    </row>
    <row r="52" spans="1:8" s="40" customFormat="1" ht="15.75" customHeight="1">
      <c r="A52" s="63">
        <v>1</v>
      </c>
      <c r="B52" s="64" t="s">
        <v>96</v>
      </c>
      <c r="C52" s="65">
        <f>IFERROR(VLOOKUP(111100,'[1]잔액(신용)'!$B:$C,2,0),0)+IFERROR(VLOOKUP(210501,'[1]잔액(일반)'!$B:$C,2,0),0)</f>
        <v>79379828049</v>
      </c>
      <c r="D52" s="66">
        <f>IFERROR(VLOOKUP(111100,'[1]잔액(신용전기)'!$B:$C,2,0),0)+IFERROR(VLOOKUP(210501,'[1]잔액(일반전기)'!$B:$C,2,0),0)</f>
        <v>106898517138</v>
      </c>
      <c r="E52" s="99">
        <v>1</v>
      </c>
      <c r="F52" s="100" t="s">
        <v>97</v>
      </c>
      <c r="G52" s="101">
        <f>'3.일반(FP)'!I34</f>
        <v>0</v>
      </c>
      <c r="H52" s="102">
        <f>'3.일반(FP)'!J34</f>
        <v>0</v>
      </c>
    </row>
    <row r="53" spans="1:8" s="40" customFormat="1" ht="15.75" customHeight="1">
      <c r="A53" s="70">
        <v>2</v>
      </c>
      <c r="B53" s="71" t="s">
        <v>98</v>
      </c>
      <c r="C53" s="65">
        <f>IFERROR(VLOOKUP(112000,'[1]잔액(신용)'!$B:$C,2,0),0)+IFERROR(VLOOKUP(210502,'[1]잔액(일반)'!$B:$C,2,0),0)+IFERROR(VLOOKUP(210503,'[1]잔액(일반)'!$B:$C,2,0),0)</f>
        <v>0</v>
      </c>
      <c r="D53" s="66">
        <f>IFERROR(VLOOKUP(112000,'[1]잔액(신용전기)'!$B:$C,2,0),0)+IFERROR(VLOOKUP(210502,'[1]잔액(일반전기)'!$B:$C,2,0),0)+IFERROR(VLOOKUP(210503,'[1]잔액(일반전기)'!$B:$C,2,0),0)</f>
        <v>0</v>
      </c>
      <c r="E53" s="67">
        <v>2</v>
      </c>
      <c r="F53" s="64" t="s">
        <v>99</v>
      </c>
      <c r="G53" s="89">
        <f>'3.일반(FP)'!I36</f>
        <v>0</v>
      </c>
      <c r="H53" s="69">
        <f>'3.일반(FP)'!J36</f>
        <v>0</v>
      </c>
    </row>
    <row r="54" spans="1:8" s="40" customFormat="1" ht="15.75" customHeight="1">
      <c r="A54" s="91">
        <v>3</v>
      </c>
      <c r="B54" s="84" t="s">
        <v>100</v>
      </c>
      <c r="C54" s="65">
        <f>+IFERROR(VLOOKUP(112900,'[1]잔액(신용)'!$B:$C,2,0),0)</f>
        <v>0</v>
      </c>
      <c r="D54" s="66">
        <f>+IFERROR(VLOOKUP(112900,'[1]잔액(신용전기)'!$B:$C,2,0),0)</f>
        <v>0</v>
      </c>
      <c r="E54" s="103">
        <v>3</v>
      </c>
      <c r="F54" s="84" t="s">
        <v>101</v>
      </c>
      <c r="G54" s="89">
        <f>'3.일반(FP)'!I37</f>
        <v>0</v>
      </c>
      <c r="H54" s="69">
        <f>'3.일반(FP)'!J37</f>
        <v>0</v>
      </c>
    </row>
    <row r="55" spans="1:8" s="40" customFormat="1" ht="15.75" customHeight="1">
      <c r="A55" s="91">
        <v>4</v>
      </c>
      <c r="B55" s="84" t="s">
        <v>102</v>
      </c>
      <c r="C55" s="65">
        <f>IFERROR(VLOOKUP(112800,'[1]잔액(신용)'!$B:$C,2,0),0)+IFERROR(VLOOKUP(210511,'[1]잔액(일반)'!$B:$C,2,0),0)</f>
        <v>0</v>
      </c>
      <c r="D55" s="66">
        <f>IFERROR(VLOOKUP(112800,'[1]잔액(신용전기)'!$B:$C,2,0),0)+IFERROR(VLOOKUP(210511,'[1]잔액(일반전기)'!$B:$C,2,0),0)</f>
        <v>0</v>
      </c>
      <c r="E55" s="81">
        <v>4</v>
      </c>
      <c r="F55" s="84" t="s">
        <v>103</v>
      </c>
      <c r="G55" s="95">
        <f>'3.일반(FP)'!I38</f>
        <v>0</v>
      </c>
      <c r="H55" s="83">
        <f>'3.일반(FP)'!J38</f>
        <v>0</v>
      </c>
    </row>
    <row r="56" spans="1:8" s="40" customFormat="1" ht="15.75" customHeight="1">
      <c r="A56" s="56" t="s">
        <v>104</v>
      </c>
      <c r="B56" s="57" t="s">
        <v>105</v>
      </c>
      <c r="C56" s="58">
        <f>SUM(C57,C60,C62,C64,C66)-SUM(C58:C59,C61,C63,C65,C67)</f>
        <v>218925175912</v>
      </c>
      <c r="D56" s="59">
        <f>SUM(D57,D60,D62,D64,D66)-SUM(D58:D59,D61,D63,D65,D67)</f>
        <v>178304998719</v>
      </c>
      <c r="E56" s="60" t="s">
        <v>106</v>
      </c>
      <c r="F56" s="57" t="s">
        <v>107</v>
      </c>
      <c r="G56" s="61">
        <f>SUM(G57,G60:G67,G70:G73)-SUM(G58:G59,G68:G69)</f>
        <v>1797116178</v>
      </c>
      <c r="H56" s="62">
        <f>SUM(H57,H60:H67,H70:H73)-SUM(H58:H59,H68:H69)</f>
        <v>1418193640</v>
      </c>
    </row>
    <row r="57" spans="1:8" s="40" customFormat="1" ht="15.75" customHeight="1">
      <c r="A57" s="63">
        <v>1</v>
      </c>
      <c r="B57" s="64" t="s">
        <v>108</v>
      </c>
      <c r="C57" s="65">
        <f>'2.신용(FP)'!D57</f>
        <v>192655647383</v>
      </c>
      <c r="D57" s="66">
        <f>'2.신용(FP)'!E57</f>
        <v>149749415584</v>
      </c>
      <c r="E57" s="67">
        <v>1</v>
      </c>
      <c r="F57" s="64" t="s">
        <v>109</v>
      </c>
      <c r="G57" s="89">
        <f>'3.일반(FP)'!I40</f>
        <v>272000000</v>
      </c>
      <c r="H57" s="69">
        <f>'3.일반(FP)'!J40</f>
        <v>408000000</v>
      </c>
    </row>
    <row r="58" spans="1:8" s="40" customFormat="1" ht="15.75" customHeight="1">
      <c r="A58" s="70"/>
      <c r="B58" s="77" t="s">
        <v>110</v>
      </c>
      <c r="C58" s="72">
        <f>'2.신용(FP)'!D58</f>
        <v>2750009309</v>
      </c>
      <c r="D58" s="73">
        <f>'2.신용(FP)'!E58</f>
        <v>2373605541</v>
      </c>
      <c r="E58" s="74"/>
      <c r="F58" s="77" t="s">
        <v>111</v>
      </c>
      <c r="G58" s="90">
        <f>'3.일반(FP)'!I41</f>
        <v>0</v>
      </c>
      <c r="H58" s="76">
        <f>'3.일반(FP)'!J41</f>
        <v>0</v>
      </c>
    </row>
    <row r="59" spans="1:8" s="40" customFormat="1" ht="15.75" customHeight="1">
      <c r="A59" s="70"/>
      <c r="B59" s="77" t="s">
        <v>21</v>
      </c>
      <c r="C59" s="72">
        <f>'2.신용(FP)'!D59</f>
        <v>0</v>
      </c>
      <c r="D59" s="73">
        <f>'2.신용(FP)'!E59</f>
        <v>0</v>
      </c>
      <c r="E59" s="74"/>
      <c r="F59" s="77" t="s">
        <v>21</v>
      </c>
      <c r="G59" s="90">
        <f>'3.일반(FP)'!I42</f>
        <v>0</v>
      </c>
      <c r="H59" s="76">
        <f>'3.일반(FP)'!J42</f>
        <v>0</v>
      </c>
    </row>
    <row r="60" spans="1:8" s="40" customFormat="1" ht="15.75" customHeight="1">
      <c r="A60" s="70">
        <v>2</v>
      </c>
      <c r="B60" s="71" t="s">
        <v>112</v>
      </c>
      <c r="C60" s="72">
        <f>'2.신용(FP)'!D74</f>
        <v>29517650108</v>
      </c>
      <c r="D60" s="73">
        <f>'2.신용(FP)'!E74</f>
        <v>31398655026</v>
      </c>
      <c r="E60" s="74">
        <v>2</v>
      </c>
      <c r="F60" s="71" t="s">
        <v>113</v>
      </c>
      <c r="G60" s="90">
        <f>'3.일반(FP)'!I43</f>
        <v>0</v>
      </c>
      <c r="H60" s="76">
        <f>'3.일반(FP)'!J43</f>
        <v>0</v>
      </c>
    </row>
    <row r="61" spans="1:8" s="40" customFormat="1" ht="15.75" customHeight="1">
      <c r="A61" s="70"/>
      <c r="B61" s="77" t="s">
        <v>114</v>
      </c>
      <c r="C61" s="72">
        <f>'2.신용(FP)'!D75</f>
        <v>498112270</v>
      </c>
      <c r="D61" s="73">
        <f>'2.신용(FP)'!E75</f>
        <v>469466350</v>
      </c>
      <c r="E61" s="74">
        <v>3</v>
      </c>
      <c r="F61" s="71" t="s">
        <v>115</v>
      </c>
      <c r="G61" s="90">
        <f>'2.신용(FP)'!I43+'3.일반(FP)'!I44</f>
        <v>104000000</v>
      </c>
      <c r="H61" s="76">
        <f>'2.신용(FP)'!J43+'3.일반(FP)'!J44</f>
        <v>104000000</v>
      </c>
    </row>
    <row r="62" spans="1:8" s="40" customFormat="1" ht="15.75" customHeight="1">
      <c r="A62" s="70">
        <v>3</v>
      </c>
      <c r="B62" s="71" t="s">
        <v>116</v>
      </c>
      <c r="C62" s="72">
        <f>'3.일반(FP)'!D61</f>
        <v>0</v>
      </c>
      <c r="D62" s="73">
        <f>'3.일반(FP)'!E61</f>
        <v>0</v>
      </c>
      <c r="E62" s="74">
        <v>4</v>
      </c>
      <c r="F62" s="71" t="s">
        <v>117</v>
      </c>
      <c r="G62" s="90">
        <f>'3.일반(FP)'!I45</f>
        <v>0</v>
      </c>
      <c r="H62" s="76">
        <f>'3.일반(FP)'!J45</f>
        <v>0</v>
      </c>
    </row>
    <row r="63" spans="1:8" s="40" customFormat="1" ht="15.75" customHeight="1">
      <c r="A63" s="91"/>
      <c r="B63" s="104" t="s">
        <v>118</v>
      </c>
      <c r="C63" s="92">
        <f>'3.일반(FP)'!D62</f>
        <v>0</v>
      </c>
      <c r="D63" s="93">
        <f>'3.일반(FP)'!E62</f>
        <v>0</v>
      </c>
      <c r="E63" s="74">
        <v>5</v>
      </c>
      <c r="F63" s="71" t="s">
        <v>119</v>
      </c>
      <c r="G63" s="90">
        <f>'3.일반(FP)'!I46</f>
        <v>0</v>
      </c>
      <c r="H63" s="76">
        <f>'3.일반(FP)'!J46</f>
        <v>0</v>
      </c>
    </row>
    <row r="64" spans="1:8" s="40" customFormat="1" ht="15.75" customHeight="1">
      <c r="A64" s="70">
        <v>4</v>
      </c>
      <c r="B64" s="71" t="s">
        <v>120</v>
      </c>
      <c r="C64" s="72">
        <f>'2.신용(FP)'!D93</f>
        <v>0</v>
      </c>
      <c r="D64" s="73">
        <f>'2.신용(FP)'!E93</f>
        <v>0</v>
      </c>
      <c r="E64" s="74">
        <v>6</v>
      </c>
      <c r="F64" s="71" t="s">
        <v>121</v>
      </c>
      <c r="G64" s="90">
        <f>'3.일반(FP)'!I47</f>
        <v>0</v>
      </c>
      <c r="H64" s="76">
        <f>'3.일반(FP)'!J47</f>
        <v>0</v>
      </c>
    </row>
    <row r="65" spans="1:8" s="40" customFormat="1" ht="15.75" customHeight="1">
      <c r="A65" s="105"/>
      <c r="B65" s="104" t="s">
        <v>118</v>
      </c>
      <c r="C65" s="72">
        <f>'2.신용(FP)'!D94</f>
        <v>0</v>
      </c>
      <c r="D65" s="73">
        <f>'2.신용(FP)'!E94</f>
        <v>0</v>
      </c>
      <c r="E65" s="74">
        <v>7</v>
      </c>
      <c r="F65" s="71" t="s">
        <v>122</v>
      </c>
      <c r="G65" s="90">
        <f>'3.일반(FP)'!I48</f>
        <v>0</v>
      </c>
      <c r="H65" s="76">
        <f>'3.일반(FP)'!J48</f>
        <v>0</v>
      </c>
    </row>
    <row r="66" spans="1:8" s="40" customFormat="1" ht="15.75" customHeight="1">
      <c r="A66" s="70">
        <v>5</v>
      </c>
      <c r="B66" s="106" t="s">
        <v>123</v>
      </c>
      <c r="C66" s="107">
        <f>'2.신용(FP)'!D95</f>
        <v>0</v>
      </c>
      <c r="D66" s="73">
        <f>'2.신용(FP)'!E95</f>
        <v>0</v>
      </c>
      <c r="E66" s="74">
        <v>8</v>
      </c>
      <c r="F66" s="71" t="s">
        <v>124</v>
      </c>
      <c r="G66" s="90">
        <f>'3.일반(FP)'!I49</f>
        <v>0</v>
      </c>
      <c r="H66" s="76">
        <f>'3.일반(FP)'!J49</f>
        <v>0</v>
      </c>
    </row>
    <row r="67" spans="1:8" s="40" customFormat="1" ht="15.75" customHeight="1">
      <c r="A67" s="105"/>
      <c r="B67" s="104" t="s">
        <v>118</v>
      </c>
      <c r="C67" s="108">
        <f>'2.신용(FP)'!D96</f>
        <v>0</v>
      </c>
      <c r="D67" s="109">
        <f>'2.신용(FP)'!E96</f>
        <v>0</v>
      </c>
      <c r="E67" s="74">
        <v>9</v>
      </c>
      <c r="F67" s="71" t="s">
        <v>125</v>
      </c>
      <c r="G67" s="90">
        <f>'2.신용(FP)'!I44+'3.일반(FP)'!I50</f>
        <v>3005674226</v>
      </c>
      <c r="H67" s="76">
        <f>'2.신용(FP)'!J44+'3.일반(FP)'!J50</f>
        <v>2524481374</v>
      </c>
    </row>
    <row r="68" spans="1:8" s="40" customFormat="1" ht="15.75" customHeight="1">
      <c r="A68" s="56" t="s">
        <v>126</v>
      </c>
      <c r="B68" s="57" t="s">
        <v>127</v>
      </c>
      <c r="C68" s="58">
        <f>SUM(C70,C69)</f>
        <v>0</v>
      </c>
      <c r="D68" s="59">
        <f>SUM(D70,D69)</f>
        <v>0</v>
      </c>
      <c r="E68" s="74"/>
      <c r="F68" s="77" t="s">
        <v>128</v>
      </c>
      <c r="G68" s="90">
        <f>'2.신용(FP)'!I45+'3.일반(FP)'!I51</f>
        <v>0</v>
      </c>
      <c r="H68" s="76">
        <f>'2.신용(FP)'!J45+'3.일반(FP)'!J51</f>
        <v>0</v>
      </c>
    </row>
    <row r="69" spans="1:8" s="40" customFormat="1" ht="15.75" customHeight="1">
      <c r="A69" s="110">
        <v>1</v>
      </c>
      <c r="B69" s="100" t="s">
        <v>129</v>
      </c>
      <c r="C69" s="111">
        <f>'3.일반(FP)'!D63</f>
        <v>0</v>
      </c>
      <c r="D69" s="112">
        <f>'3.일반(FP)'!E63</f>
        <v>0</v>
      </c>
      <c r="E69" s="74"/>
      <c r="F69" s="77" t="s">
        <v>130</v>
      </c>
      <c r="G69" s="90">
        <f>'2.신용(FP)'!I46+'3.일반(FP)'!I52</f>
        <v>1779933031</v>
      </c>
      <c r="H69" s="76">
        <f>'2.신용(FP)'!J46+'3.일반(FP)'!J52</f>
        <v>1820049202</v>
      </c>
    </row>
    <row r="70" spans="1:8" s="40" customFormat="1" ht="15.75" customHeight="1">
      <c r="A70" s="105">
        <v>2</v>
      </c>
      <c r="B70" s="113" t="s">
        <v>131</v>
      </c>
      <c r="C70" s="114">
        <f>'3.일반(FP)'!D65</f>
        <v>0</v>
      </c>
      <c r="D70" s="115">
        <f>'3.일반(FP)'!E65</f>
        <v>0</v>
      </c>
      <c r="E70" s="74">
        <v>10</v>
      </c>
      <c r="F70" s="71" t="s">
        <v>132</v>
      </c>
      <c r="G70" s="90">
        <f>'3.일반(FP)'!I53</f>
        <v>0</v>
      </c>
      <c r="H70" s="76">
        <f>'3.일반(FP)'!J53</f>
        <v>0</v>
      </c>
    </row>
    <row r="71" spans="1:8" s="40" customFormat="1" ht="15.75" customHeight="1">
      <c r="A71" s="56" t="s">
        <v>133</v>
      </c>
      <c r="B71" s="57" t="s">
        <v>134</v>
      </c>
      <c r="C71" s="61">
        <f>SUM(C72,C83,C103,C113)</f>
        <v>38682305117</v>
      </c>
      <c r="D71" s="116">
        <f>SUM(D72,D83,D103,D113)</f>
        <v>34662457578</v>
      </c>
      <c r="E71" s="74">
        <v>11</v>
      </c>
      <c r="F71" s="71" t="s">
        <v>135</v>
      </c>
      <c r="G71" s="90">
        <f>'3.일반(FP)'!I54</f>
        <v>145667256</v>
      </c>
      <c r="H71" s="76">
        <f>'3.일반(FP)'!J54</f>
        <v>151642774</v>
      </c>
    </row>
    <row r="72" spans="1:8" s="40" customFormat="1" ht="15.75" customHeight="1">
      <c r="A72" s="117" t="s">
        <v>136</v>
      </c>
      <c r="B72" s="57" t="s">
        <v>137</v>
      </c>
      <c r="C72" s="118">
        <f>SUM(C73:C78,C80,C81,C82)-SUM(C79)</f>
        <v>8971310000</v>
      </c>
      <c r="D72" s="119">
        <f>SUM(D73:D78,D80,D81,D82)-SUM(D79)</f>
        <v>8568470000</v>
      </c>
      <c r="E72" s="81">
        <v>12</v>
      </c>
      <c r="F72" s="84" t="s">
        <v>138</v>
      </c>
      <c r="G72" s="95">
        <f>'2.신용(FP)'!I49+'3.일반(FP)'!I55</f>
        <v>49707727</v>
      </c>
      <c r="H72" s="83">
        <f>'2.신용(FP)'!J49+'3.일반(FP)'!J55</f>
        <v>50118694</v>
      </c>
    </row>
    <row r="73" spans="1:8" s="40" customFormat="1" ht="15.75" customHeight="1">
      <c r="A73" s="70">
        <v>1</v>
      </c>
      <c r="B73" s="71" t="s">
        <v>139</v>
      </c>
      <c r="C73" s="72">
        <f>'2.신용(FP)'!D99+'3.일반(FP)'!D68</f>
        <v>8067310000</v>
      </c>
      <c r="D73" s="73">
        <f>'2.신용(FP)'!E99+'3.일반(FP)'!E68</f>
        <v>7664470000</v>
      </c>
      <c r="E73" s="120">
        <v>13</v>
      </c>
      <c r="F73" s="121" t="s">
        <v>140</v>
      </c>
      <c r="G73" s="122">
        <f>'2.신용(FP)'!I55+'3.일반(FP)'!I56</f>
        <v>0</v>
      </c>
      <c r="H73" s="98">
        <f>'2.신용(FP)'!J55+'3.일반(FP)'!J56</f>
        <v>0</v>
      </c>
    </row>
    <row r="74" spans="1:8" s="40" customFormat="1" ht="15.75" customHeight="1">
      <c r="A74" s="70">
        <v>2</v>
      </c>
      <c r="B74" s="71" t="s">
        <v>141</v>
      </c>
      <c r="C74" s="72">
        <f>'3.일반(FP)'!D69</f>
        <v>0</v>
      </c>
      <c r="D74" s="73">
        <f>'3.일반(FP)'!E69</f>
        <v>0</v>
      </c>
      <c r="E74" s="123" t="s">
        <v>142</v>
      </c>
      <c r="F74" s="124"/>
      <c r="G74" s="125">
        <f>SUM(G8,G39,G43,G51,G56)</f>
        <v>329243418351</v>
      </c>
      <c r="H74" s="126">
        <f>SUM(H8,H39,H43,H51,H56)</f>
        <v>315376181442</v>
      </c>
    </row>
    <row r="75" spans="1:8" s="40" customFormat="1" ht="15.75" customHeight="1">
      <c r="A75" s="70">
        <v>3</v>
      </c>
      <c r="B75" s="71" t="s">
        <v>143</v>
      </c>
      <c r="C75" s="72">
        <f>'2.신용(FP)'!D30+'3.일반(FP)'!D74</f>
        <v>904000000</v>
      </c>
      <c r="D75" s="73">
        <f>'2.신용(FP)'!E30+'3.일반(FP)'!E74</f>
        <v>904000000</v>
      </c>
      <c r="E75" s="127" t="s">
        <v>10</v>
      </c>
      <c r="F75" s="57" t="s">
        <v>144</v>
      </c>
      <c r="G75" s="128">
        <f>'3.일반(FP)'!I60</f>
        <v>15563414323</v>
      </c>
      <c r="H75" s="129">
        <f>'3.일반(FP)'!J60</f>
        <v>12614295285</v>
      </c>
    </row>
    <row r="76" spans="1:8" s="40" customFormat="1" ht="15.75" customHeight="1">
      <c r="A76" s="70">
        <v>4</v>
      </c>
      <c r="B76" s="71" t="s">
        <v>145</v>
      </c>
      <c r="C76" s="72">
        <f>'2.신용(FP)'!D42+'3.일반(FP)'!D71</f>
        <v>0</v>
      </c>
      <c r="D76" s="73">
        <f>'2.신용(FP)'!E42+'3.일반(FP)'!E71</f>
        <v>0</v>
      </c>
      <c r="E76" s="67">
        <v>1</v>
      </c>
      <c r="F76" s="64" t="s">
        <v>146</v>
      </c>
      <c r="G76" s="68">
        <f>'3.일반(FP)'!I61</f>
        <v>13137085000</v>
      </c>
      <c r="H76" s="69">
        <f>'3.일반(FP)'!J61</f>
        <v>11161725000</v>
      </c>
    </row>
    <row r="77" spans="1:8" s="40" customFormat="1" ht="15.75" customHeight="1">
      <c r="A77" s="70">
        <v>5</v>
      </c>
      <c r="B77" s="71" t="s">
        <v>147</v>
      </c>
      <c r="C77" s="72">
        <f>'2.신용(FP)'!D55+'3.일반(FP)'!D70</f>
        <v>0</v>
      </c>
      <c r="D77" s="73">
        <f>'2.신용(FP)'!E55+'3.일반(FP)'!E70</f>
        <v>0</v>
      </c>
      <c r="E77" s="74"/>
      <c r="F77" s="77" t="s">
        <v>148</v>
      </c>
      <c r="G77" s="75">
        <f>'3.일반(FP)'!I62</f>
        <v>4699277</v>
      </c>
      <c r="H77" s="76">
        <f>'3.일반(FP)'!J62</f>
        <v>4718463</v>
      </c>
    </row>
    <row r="78" spans="1:8" s="40" customFormat="1" ht="15.75" customHeight="1">
      <c r="A78" s="70">
        <v>6</v>
      </c>
      <c r="B78" s="71" t="s">
        <v>149</v>
      </c>
      <c r="C78" s="72">
        <f>'3.일반(FP)'!D72</f>
        <v>0</v>
      </c>
      <c r="D78" s="73">
        <f>'3.일반(FP)'!E72</f>
        <v>0</v>
      </c>
      <c r="E78" s="74">
        <v>2</v>
      </c>
      <c r="F78" s="71" t="s">
        <v>150</v>
      </c>
      <c r="G78" s="75">
        <f>'3.일반(FP)'!I63</f>
        <v>577027600</v>
      </c>
      <c r="H78" s="76">
        <f>'3.일반(FP)'!J63</f>
        <v>586469748</v>
      </c>
    </row>
    <row r="79" spans="1:8" s="40" customFormat="1" ht="15.75" customHeight="1">
      <c r="A79" s="70"/>
      <c r="B79" s="77" t="s">
        <v>118</v>
      </c>
      <c r="C79" s="72">
        <f>'3.일반(FP)'!D73</f>
        <v>0</v>
      </c>
      <c r="D79" s="73">
        <f>'3.일반(FP)'!E73</f>
        <v>0</v>
      </c>
      <c r="E79" s="74">
        <v>3</v>
      </c>
      <c r="F79" s="71" t="s">
        <v>151</v>
      </c>
      <c r="G79" s="75">
        <f>'3.일반(FP)'!I64</f>
        <v>13901000</v>
      </c>
      <c r="H79" s="76">
        <f>'3.일반(FP)'!J64</f>
        <v>13419000</v>
      </c>
    </row>
    <row r="80" spans="1:8" s="40" customFormat="1" ht="15.75" customHeight="1">
      <c r="A80" s="70">
        <v>7</v>
      </c>
      <c r="B80" s="71" t="s">
        <v>152</v>
      </c>
      <c r="C80" s="107">
        <f>'2.신용(FP)'!D130+'3.일반(FP)'!D75</f>
        <v>0</v>
      </c>
      <c r="D80" s="73">
        <f>'2.신용(FP)'!E130+'3.일반(FP)'!E75</f>
        <v>0</v>
      </c>
      <c r="E80" s="81">
        <v>4</v>
      </c>
      <c r="F80" s="84" t="s">
        <v>153</v>
      </c>
      <c r="G80" s="82">
        <f>'3.일반(FP)'!I65</f>
        <v>1840100000</v>
      </c>
      <c r="H80" s="83">
        <f>'3.일반(FP)'!J65</f>
        <v>857400000</v>
      </c>
    </row>
    <row r="81" spans="1:11" s="40" customFormat="1" ht="15.75" customHeight="1">
      <c r="A81" s="70">
        <v>8</v>
      </c>
      <c r="B81" s="71" t="s">
        <v>154</v>
      </c>
      <c r="C81" s="107">
        <f>'2.신용(FP)'!D100+'3.일반(FP)'!D76</f>
        <v>0</v>
      </c>
      <c r="D81" s="73">
        <f>'2.신용(FP)'!E100+'3.일반(FP)'!E76</f>
        <v>0</v>
      </c>
      <c r="E81" s="127" t="s">
        <v>155</v>
      </c>
      <c r="F81" s="57" t="s">
        <v>156</v>
      </c>
      <c r="G81" s="61">
        <f>'3.일반(FP)'!I66</f>
        <v>2995604219</v>
      </c>
      <c r="H81" s="62">
        <f>'3.일반(FP)'!J66</f>
        <v>2995604219</v>
      </c>
    </row>
    <row r="82" spans="1:11" s="40" customFormat="1" ht="15.75" customHeight="1">
      <c r="A82" s="130">
        <v>9</v>
      </c>
      <c r="B82" s="131" t="s">
        <v>157</v>
      </c>
      <c r="C82" s="132">
        <f>'3.일반(FP)'!D77</f>
        <v>0</v>
      </c>
      <c r="D82" s="115">
        <f>'3.일반(FP)'!E77</f>
        <v>0</v>
      </c>
      <c r="E82" s="67">
        <v>1</v>
      </c>
      <c r="F82" s="64" t="s">
        <v>158</v>
      </c>
      <c r="G82" s="89">
        <f>'3.일반(FP)'!I67</f>
        <v>2995604219</v>
      </c>
      <c r="H82" s="69">
        <f>'3.일반(FP)'!J67</f>
        <v>2995604219</v>
      </c>
    </row>
    <row r="83" spans="1:11" s="40" customFormat="1" ht="15.75" customHeight="1">
      <c r="A83" s="133" t="s">
        <v>159</v>
      </c>
      <c r="B83" s="57" t="s">
        <v>160</v>
      </c>
      <c r="C83" s="118">
        <f>SUM(C84,C88,C93,C96,C101)-SUM(C85:C87,C89:C92,C94:C95,C97:C100,C102)</f>
        <v>29501104192</v>
      </c>
      <c r="D83" s="119">
        <f>SUM(D84,D88,D93,D96,D101)-SUM(D85:D87,D89:D92,D94:D95,D97:D100,D102)</f>
        <v>25821489978</v>
      </c>
      <c r="E83" s="134" t="s">
        <v>161</v>
      </c>
      <c r="F83" s="71" t="s">
        <v>162</v>
      </c>
      <c r="G83" s="90">
        <f>'3.일반(FP)'!I68</f>
        <v>0</v>
      </c>
      <c r="H83" s="76">
        <f>'3.일반(FP)'!J68</f>
        <v>0</v>
      </c>
    </row>
    <row r="84" spans="1:11" s="40" customFormat="1" ht="15.75" customHeight="1">
      <c r="A84" s="63">
        <v>1</v>
      </c>
      <c r="B84" s="64" t="s">
        <v>163</v>
      </c>
      <c r="C84" s="65">
        <f>'2.신용(FP)'!D102+'3.일반(FP)'!D79</f>
        <v>12524735642</v>
      </c>
      <c r="D84" s="66">
        <f>'2.신용(FP)'!E102+'3.일반(FP)'!E79</f>
        <v>11808566682</v>
      </c>
      <c r="E84" s="134" t="s">
        <v>164</v>
      </c>
      <c r="F84" s="71" t="s">
        <v>165</v>
      </c>
      <c r="G84" s="90">
        <f>'3.일반(FP)'!I69</f>
        <v>2995604219</v>
      </c>
      <c r="H84" s="76">
        <f>'3.일반(FP)'!J69</f>
        <v>2995604219</v>
      </c>
    </row>
    <row r="85" spans="1:11" s="40" customFormat="1" ht="15.75" customHeight="1">
      <c r="A85" s="70"/>
      <c r="B85" s="77" t="s">
        <v>166</v>
      </c>
      <c r="C85" s="72">
        <f>'2.신용(FP)'!D103+'3.일반(FP)'!D80</f>
        <v>0</v>
      </c>
      <c r="D85" s="73">
        <f>'2.신용(FP)'!E103+'3.일반(FP)'!E80</f>
        <v>0</v>
      </c>
      <c r="E85" s="81">
        <v>2</v>
      </c>
      <c r="F85" s="84" t="s">
        <v>167</v>
      </c>
      <c r="G85" s="95">
        <f>'3.일반(FP)'!I70</f>
        <v>0</v>
      </c>
      <c r="H85" s="83">
        <f>'3.일반(FP)'!J70</f>
        <v>0</v>
      </c>
    </row>
    <row r="86" spans="1:11" s="40" customFormat="1" ht="15.75" customHeight="1">
      <c r="A86" s="70"/>
      <c r="B86" s="77" t="s">
        <v>168</v>
      </c>
      <c r="C86" s="72">
        <f>'2.신용(FP)'!D104+'3.일반(FP)'!D81</f>
        <v>0</v>
      </c>
      <c r="D86" s="73">
        <f>'2.신용(FP)'!E104+'3.일반(FP)'!E81</f>
        <v>0</v>
      </c>
      <c r="E86" s="127" t="s">
        <v>104</v>
      </c>
      <c r="F86" s="57" t="s">
        <v>169</v>
      </c>
      <c r="G86" s="61">
        <f>'3.일반(FP)'!I71</f>
        <v>-166878416</v>
      </c>
      <c r="H86" s="62">
        <f>'3.일반(FP)'!J71</f>
        <v>-225141358</v>
      </c>
    </row>
    <row r="87" spans="1:11" s="40" customFormat="1" ht="15.75" customHeight="1">
      <c r="A87" s="70"/>
      <c r="B87" s="79" t="s">
        <v>170</v>
      </c>
      <c r="C87" s="72">
        <f>'2.신용(FP)'!D105+'3.일반(FP)'!D82</f>
        <v>0</v>
      </c>
      <c r="D87" s="73">
        <f>'2.신용(FP)'!E105+'3.일반(FP)'!E82</f>
        <v>0</v>
      </c>
      <c r="E87" s="67">
        <v>1</v>
      </c>
      <c r="F87" s="64" t="s">
        <v>171</v>
      </c>
      <c r="G87" s="68">
        <f>'3.일반(FP)'!I72</f>
        <v>134878416</v>
      </c>
      <c r="H87" s="69">
        <f>'3.일반(FP)'!J72</f>
        <v>219841358</v>
      </c>
    </row>
    <row r="88" spans="1:11" s="40" customFormat="1" ht="15.75" customHeight="1">
      <c r="A88" s="70">
        <v>2</v>
      </c>
      <c r="B88" s="71" t="s">
        <v>172</v>
      </c>
      <c r="C88" s="72">
        <f>'2.신용(FP)'!D106+'3.일반(FP)'!D83</f>
        <v>16540666281</v>
      </c>
      <c r="D88" s="73">
        <f>'2.신용(FP)'!E106+'3.일반(FP)'!E83</f>
        <v>15853692802</v>
      </c>
      <c r="E88" s="81">
        <v>2</v>
      </c>
      <c r="F88" s="84" t="s">
        <v>173</v>
      </c>
      <c r="G88" s="82">
        <f>'3.일반(FP)'!I73</f>
        <v>32000000</v>
      </c>
      <c r="H88" s="83">
        <f>'3.일반(FP)'!J73</f>
        <v>5300000</v>
      </c>
    </row>
    <row r="89" spans="1:11" s="40" customFormat="1" ht="15.75" customHeight="1">
      <c r="A89" s="70"/>
      <c r="B89" s="77" t="s">
        <v>174</v>
      </c>
      <c r="C89" s="72">
        <f>'2.신용(FP)'!D107+'3.일반(FP)'!D84</f>
        <v>3697117280</v>
      </c>
      <c r="D89" s="73">
        <f>'2.신용(FP)'!E107+'3.일반(FP)'!E84</f>
        <v>3209403367</v>
      </c>
      <c r="E89" s="127" t="s">
        <v>126</v>
      </c>
      <c r="F89" s="57" t="s">
        <v>175</v>
      </c>
      <c r="G89" s="61">
        <f>'3.일반(FP)'!I74</f>
        <v>0</v>
      </c>
      <c r="H89" s="62">
        <f>'3.일반(FP)'!J74</f>
        <v>0</v>
      </c>
    </row>
    <row r="90" spans="1:11" s="40" customFormat="1" ht="15.75" customHeight="1">
      <c r="A90" s="70"/>
      <c r="B90" s="77" t="s">
        <v>176</v>
      </c>
      <c r="C90" s="72">
        <f>'2.신용(FP)'!D108+'3.일반(FP)'!D85</f>
        <v>1560466168</v>
      </c>
      <c r="D90" s="73">
        <f>'2.신용(FP)'!E108+'3.일반(FP)'!E85</f>
        <v>1291082548</v>
      </c>
      <c r="E90" s="67">
        <v>1</v>
      </c>
      <c r="F90" s="64" t="s">
        <v>177</v>
      </c>
      <c r="G90" s="68">
        <f>'3.일반(FP)'!I75</f>
        <v>0</v>
      </c>
      <c r="H90" s="69">
        <f>'3.일반(FP)'!J75</f>
        <v>0</v>
      </c>
    </row>
    <row r="91" spans="1:11" s="40" customFormat="1" ht="15.75" customHeight="1">
      <c r="A91" s="70"/>
      <c r="B91" s="77" t="s">
        <v>168</v>
      </c>
      <c r="C91" s="72">
        <f>'2.신용(FP)'!D109+'3.일반(FP)'!D86</f>
        <v>0</v>
      </c>
      <c r="D91" s="73">
        <f>'2.신용(FP)'!E109+'3.일반(FP)'!E86</f>
        <v>0</v>
      </c>
      <c r="E91" s="74"/>
      <c r="F91" s="135" t="s">
        <v>178</v>
      </c>
      <c r="G91" s="75">
        <f>'3.일반(FP)'!I76</f>
        <v>0</v>
      </c>
      <c r="H91" s="76">
        <f>'3.일반(FP)'!J76</f>
        <v>0</v>
      </c>
    </row>
    <row r="92" spans="1:11" s="40" customFormat="1" ht="15.75" customHeight="1">
      <c r="A92" s="70"/>
      <c r="B92" s="79" t="s">
        <v>170</v>
      </c>
      <c r="C92" s="72">
        <f>'2.신용(FP)'!D110+'3.일반(FP)'!D87</f>
        <v>0</v>
      </c>
      <c r="D92" s="78">
        <f>'2.신용(FP)'!E110+'3.일반(FP)'!E87</f>
        <v>0</v>
      </c>
      <c r="E92" s="74">
        <v>2</v>
      </c>
      <c r="F92" s="71" t="s">
        <v>179</v>
      </c>
      <c r="G92" s="75">
        <f>'3.일반(FP)'!I77</f>
        <v>0</v>
      </c>
      <c r="H92" s="76">
        <f>'3.일반(FP)'!J77</f>
        <v>0</v>
      </c>
    </row>
    <row r="93" spans="1:11" s="40" customFormat="1" ht="15.75" customHeight="1">
      <c r="A93" s="70">
        <v>3</v>
      </c>
      <c r="B93" s="71" t="s">
        <v>180</v>
      </c>
      <c r="C93" s="72">
        <f>'2.신용(FP)'!D111+'3.일반(FP)'!D88</f>
        <v>860008298</v>
      </c>
      <c r="D93" s="73">
        <f>'2.신용(FP)'!E111+'3.일반(FP)'!E88</f>
        <v>848230889</v>
      </c>
      <c r="E93" s="81"/>
      <c r="F93" s="136" t="s">
        <v>181</v>
      </c>
      <c r="G93" s="82">
        <f>'3.일반(FP)'!I78</f>
        <v>0</v>
      </c>
      <c r="H93" s="83">
        <f>'3.일반(FP)'!J78</f>
        <v>0</v>
      </c>
    </row>
    <row r="94" spans="1:11" s="40" customFormat="1" ht="15.75" customHeight="1">
      <c r="A94" s="70"/>
      <c r="B94" s="77" t="s">
        <v>174</v>
      </c>
      <c r="C94" s="72">
        <f>'2.신용(FP)'!D112+'3.일반(FP)'!D89</f>
        <v>650926279</v>
      </c>
      <c r="D94" s="73">
        <f>'2.신용(FP)'!E112+'3.일반(FP)'!E89</f>
        <v>581917222</v>
      </c>
      <c r="E94" s="137">
        <v>3</v>
      </c>
      <c r="F94" s="138" t="s">
        <v>182</v>
      </c>
      <c r="G94" s="82">
        <f>'3.일반(FP)'!I79</f>
        <v>0</v>
      </c>
      <c r="H94" s="83">
        <f>'3.일반(FP)'!J79</f>
        <v>0</v>
      </c>
    </row>
    <row r="95" spans="1:11" s="40" customFormat="1" ht="15.75" customHeight="1">
      <c r="A95" s="70"/>
      <c r="B95" s="77" t="s">
        <v>168</v>
      </c>
      <c r="C95" s="72">
        <f>'2.신용(FP)'!D113+'3.일반(FP)'!D90</f>
        <v>0</v>
      </c>
      <c r="D95" s="73">
        <f>'2.신용(FP)'!E113+'3.일반(FP)'!E90</f>
        <v>0</v>
      </c>
      <c r="E95" s="139" t="s">
        <v>106</v>
      </c>
      <c r="F95" s="140" t="s">
        <v>183</v>
      </c>
      <c r="G95" s="141">
        <f>'3.일반(FP)'!I80</f>
        <v>9981177616</v>
      </c>
      <c r="H95" s="142">
        <f>'3.일반(FP)'!J80</f>
        <v>9279368515</v>
      </c>
    </row>
    <row r="96" spans="1:11" ht="15.75" customHeight="1">
      <c r="A96" s="70">
        <v>4</v>
      </c>
      <c r="B96" s="71" t="s">
        <v>184</v>
      </c>
      <c r="C96" s="72">
        <f>'2.신용(FP)'!D114+'3.일반(FP)'!D91</f>
        <v>7471626066</v>
      </c>
      <c r="D96" s="73">
        <f>'2.신용(FP)'!E114+'3.일반(FP)'!E91</f>
        <v>7274082191</v>
      </c>
      <c r="E96" s="143"/>
      <c r="F96" s="144" t="s">
        <v>185</v>
      </c>
      <c r="G96" s="145">
        <f>'3.일반(FP)'!I81</f>
        <v>0</v>
      </c>
      <c r="H96" s="146">
        <f>'3.일반(FP)'!J81</f>
        <v>0</v>
      </c>
      <c r="J96" s="40"/>
      <c r="K96" s="40"/>
    </row>
    <row r="97" spans="1:11" ht="15.75" customHeight="1">
      <c r="A97" s="70"/>
      <c r="B97" s="77" t="s">
        <v>186</v>
      </c>
      <c r="C97" s="72">
        <f>'2.신용(FP)'!D115+'3.일반(FP)'!D92</f>
        <v>6302925382</v>
      </c>
      <c r="D97" s="73">
        <f>'2.신용(FP)'!E115+'3.일반(FP)'!E92</f>
        <v>6126315802</v>
      </c>
      <c r="E97" s="67">
        <v>1</v>
      </c>
      <c r="F97" s="64" t="s">
        <v>187</v>
      </c>
      <c r="G97" s="75">
        <f>'3.일반(FP)'!I82</f>
        <v>2415080725</v>
      </c>
      <c r="H97" s="76">
        <f>'3.일반(FP)'!J82</f>
        <v>2011080725</v>
      </c>
      <c r="J97" s="40"/>
      <c r="K97" s="40"/>
    </row>
    <row r="98" spans="1:11" ht="15.75" customHeight="1">
      <c r="A98" s="70"/>
      <c r="B98" s="77" t="s">
        <v>188</v>
      </c>
      <c r="C98" s="72">
        <f>'2.신용(FP)'!D116+'3.일반(FP)'!D93</f>
        <v>293649136</v>
      </c>
      <c r="D98" s="73">
        <f>'2.신용(FP)'!E116+'3.일반(FP)'!E93</f>
        <v>295584027</v>
      </c>
      <c r="E98" s="81">
        <v>2</v>
      </c>
      <c r="F98" s="84" t="s">
        <v>189</v>
      </c>
      <c r="G98" s="82">
        <f>'3.일반(FP)'!I83</f>
        <v>4047000209</v>
      </c>
      <c r="H98" s="83">
        <f>'3.일반(FP)'!J83</f>
        <v>3386300401</v>
      </c>
      <c r="J98" s="40"/>
      <c r="K98" s="40"/>
    </row>
    <row r="99" spans="1:11" ht="15.75" customHeight="1">
      <c r="A99" s="70"/>
      <c r="B99" s="77" t="s">
        <v>168</v>
      </c>
      <c r="C99" s="72">
        <f>'2.신용(FP)'!D117+'3.일반(FP)'!D94</f>
        <v>0</v>
      </c>
      <c r="D99" s="73">
        <f>'2.신용(FP)'!E117+'3.일반(FP)'!E94</f>
        <v>0</v>
      </c>
      <c r="E99" s="147" t="s">
        <v>190</v>
      </c>
      <c r="F99" s="71" t="s">
        <v>191</v>
      </c>
      <c r="G99" s="148">
        <f>'3.일반(FP)'!I84</f>
        <v>3856852209</v>
      </c>
      <c r="H99" s="149">
        <f>'3.일반(FP)'!J84</f>
        <v>3196152401</v>
      </c>
      <c r="J99" s="40"/>
      <c r="K99" s="40"/>
    </row>
    <row r="100" spans="1:11" ht="15.75" customHeight="1">
      <c r="A100" s="70"/>
      <c r="B100" s="77" t="s">
        <v>192</v>
      </c>
      <c r="C100" s="72">
        <f>'2.신용(FP)'!D118+'3.일반(FP)'!D95</f>
        <v>0</v>
      </c>
      <c r="D100" s="78">
        <f>'2.신용(FP)'!E118+'3.일반(FP)'!E95</f>
        <v>0</v>
      </c>
      <c r="E100" s="67" t="s">
        <v>193</v>
      </c>
      <c r="F100" s="150" t="s">
        <v>194</v>
      </c>
      <c r="G100" s="68">
        <f>'3.일반(FP)'!I85</f>
        <v>40148000</v>
      </c>
      <c r="H100" s="69">
        <f>'3.일반(FP)'!J85</f>
        <v>40148000</v>
      </c>
      <c r="J100" s="40"/>
      <c r="K100" s="40"/>
    </row>
    <row r="101" spans="1:11" ht="15.75" customHeight="1">
      <c r="A101" s="70">
        <v>5</v>
      </c>
      <c r="B101" s="71" t="s">
        <v>195</v>
      </c>
      <c r="C101" s="72">
        <f>'2.신용(FP)'!D119+'3.일반(FP)'!D96</f>
        <v>4632902150</v>
      </c>
      <c r="D101" s="73">
        <f>'2.신용(FP)'!E119+'3.일반(FP)'!E96</f>
        <v>1541220380</v>
      </c>
      <c r="E101" s="67" t="s">
        <v>196</v>
      </c>
      <c r="F101" s="64" t="s">
        <v>197</v>
      </c>
      <c r="G101" s="68">
        <f>'3.일반(FP)'!I86</f>
        <v>150000000</v>
      </c>
      <c r="H101" s="69">
        <f>'3.일반(FP)'!J86</f>
        <v>150000000</v>
      </c>
      <c r="J101" s="40"/>
      <c r="K101" s="40"/>
    </row>
    <row r="102" spans="1:11" ht="15.75" customHeight="1">
      <c r="A102" s="151"/>
      <c r="B102" s="104" t="s">
        <v>188</v>
      </c>
      <c r="C102" s="92">
        <f>'2.신용(FP)'!D120+'3.일반(FP)'!D97</f>
        <v>23750000</v>
      </c>
      <c r="D102" s="93">
        <f>'2.신용(FP)'!E120+'3.일반(FP)'!E97</f>
        <v>0</v>
      </c>
      <c r="E102" s="67" t="s">
        <v>198</v>
      </c>
      <c r="F102" s="64" t="s">
        <v>199</v>
      </c>
      <c r="G102" s="68">
        <f>'3.일반(FP)'!I87</f>
        <v>0</v>
      </c>
      <c r="H102" s="69">
        <f>'3.일반(FP)'!J87</f>
        <v>0</v>
      </c>
      <c r="J102" s="40"/>
      <c r="K102" s="40"/>
    </row>
    <row r="103" spans="1:11" ht="15.75" customHeight="1">
      <c r="A103" s="133" t="s">
        <v>200</v>
      </c>
      <c r="B103" s="57" t="s">
        <v>201</v>
      </c>
      <c r="C103" s="118">
        <f>SUM(C104:C105,C107,C109:C111)-SUM(C106,C108,C112)</f>
        <v>1000</v>
      </c>
      <c r="D103" s="119">
        <f>SUM(D104:D105,D107,D109:D111)-SUM(D106,D108,D112)</f>
        <v>1000</v>
      </c>
      <c r="E103" s="74">
        <v>3</v>
      </c>
      <c r="F103" s="71" t="s">
        <v>202</v>
      </c>
      <c r="G103" s="75">
        <f>'3.일반(FP)'!I88</f>
        <v>1794746767</v>
      </c>
      <c r="H103" s="76">
        <f>'3.일반(FP)'!J88</f>
        <v>1324552548</v>
      </c>
      <c r="J103" s="40"/>
      <c r="K103" s="40"/>
    </row>
    <row r="104" spans="1:11" ht="15.75" customHeight="1">
      <c r="A104" s="63">
        <v>1</v>
      </c>
      <c r="B104" s="64" t="s">
        <v>203</v>
      </c>
      <c r="C104" s="65">
        <f>'3.일반(FP)'!D99</f>
        <v>0</v>
      </c>
      <c r="D104" s="66">
        <f>'3.일반(FP)'!E99</f>
        <v>0</v>
      </c>
      <c r="E104" s="74"/>
      <c r="F104" s="77" t="s">
        <v>204</v>
      </c>
      <c r="G104" s="68">
        <f>'3.일반(FP)'!I89</f>
        <v>0</v>
      </c>
      <c r="H104" s="69">
        <f>'3.일반(FP)'!J89</f>
        <v>0</v>
      </c>
      <c r="J104" s="40"/>
      <c r="K104" s="40"/>
    </row>
    <row r="105" spans="1:11" ht="15.75" customHeight="1">
      <c r="A105" s="70">
        <v>2</v>
      </c>
      <c r="B105" s="71" t="s">
        <v>205</v>
      </c>
      <c r="C105" s="72">
        <f>'2.신용(FP)'!D122+'3.일반(FP)'!D100</f>
        <v>0</v>
      </c>
      <c r="D105" s="73">
        <f>'2.신용(FP)'!E122+'3.일반(FP)'!E100</f>
        <v>0</v>
      </c>
      <c r="E105" s="147"/>
      <c r="F105" s="152" t="s">
        <v>206</v>
      </c>
      <c r="G105" s="75">
        <f>'3.일반(FP)'!I90</f>
        <v>1724349915</v>
      </c>
      <c r="H105" s="76">
        <f>'3.일반(FP)'!J90</f>
        <v>2557434841</v>
      </c>
      <c r="J105" s="40"/>
      <c r="K105" s="40"/>
    </row>
    <row r="106" spans="1:11" ht="15.75" customHeight="1">
      <c r="A106" s="70"/>
      <c r="B106" s="77" t="s">
        <v>207</v>
      </c>
      <c r="C106" s="72">
        <f>'2.신용(FP)'!D123+'3.일반(FP)'!D101</f>
        <v>0</v>
      </c>
      <c r="D106" s="73">
        <f>'2.신용(FP)'!E123+'3.일반(FP)'!E101</f>
        <v>0</v>
      </c>
      <c r="E106" s="81"/>
      <c r="F106" s="77" t="s">
        <v>208</v>
      </c>
      <c r="G106" s="82">
        <f>'3.일반(FP)'!I91</f>
        <v>0</v>
      </c>
      <c r="H106" s="83">
        <f>'3.일반(FP)'!J91</f>
        <v>0</v>
      </c>
      <c r="J106" s="40"/>
      <c r="K106" s="40"/>
    </row>
    <row r="107" spans="1:11" ht="15.75" customHeight="1">
      <c r="A107" s="70">
        <v>3</v>
      </c>
      <c r="B107" s="71" t="s">
        <v>209</v>
      </c>
      <c r="C107" s="72">
        <f>'2.신용(FP)'!D124+'3.일반(FP)'!D102</f>
        <v>0</v>
      </c>
      <c r="D107" s="73">
        <f>'2.신용(FP)'!E124+'3.일반(FP)'!E102</f>
        <v>0</v>
      </c>
      <c r="E107" s="81"/>
      <c r="F107" s="77"/>
      <c r="G107" s="82"/>
      <c r="H107" s="83"/>
      <c r="J107" s="40"/>
      <c r="K107" s="40"/>
    </row>
    <row r="108" spans="1:11" ht="15.75" customHeight="1">
      <c r="A108" s="70"/>
      <c r="B108" s="77" t="s">
        <v>207</v>
      </c>
      <c r="C108" s="72">
        <f>'2.신용(FP)'!D125+'3.일반(FP)'!D103</f>
        <v>0</v>
      </c>
      <c r="D108" s="73">
        <f>'2.신용(FP)'!E125+'3.일반(FP)'!E103</f>
        <v>0</v>
      </c>
      <c r="E108" s="153"/>
      <c r="F108" s="104"/>
      <c r="G108" s="82"/>
      <c r="H108" s="83"/>
      <c r="J108" s="40"/>
      <c r="K108" s="40"/>
    </row>
    <row r="109" spans="1:11" ht="15.75" customHeight="1">
      <c r="A109" s="70">
        <v>4</v>
      </c>
      <c r="B109" s="71" t="s">
        <v>210</v>
      </c>
      <c r="C109" s="72">
        <f>'2.신용(FP)'!D126+'3.일반(FP)'!D104</f>
        <v>0</v>
      </c>
      <c r="D109" s="73">
        <f>'2.신용(FP)'!E126+'3.일반(FP)'!E104</f>
        <v>0</v>
      </c>
      <c r="E109" s="153"/>
      <c r="F109" s="104"/>
      <c r="G109" s="82"/>
      <c r="H109" s="83"/>
      <c r="J109" s="40"/>
      <c r="K109" s="40"/>
    </row>
    <row r="110" spans="1:11" ht="15.75" customHeight="1">
      <c r="A110" s="70">
        <v>5</v>
      </c>
      <c r="B110" s="71" t="s">
        <v>211</v>
      </c>
      <c r="C110" s="72">
        <f>'2.신용(FP)'!D127+'3.일반(FP)'!D105</f>
        <v>0</v>
      </c>
      <c r="D110" s="73">
        <f>'2.신용(FP)'!E127+'3.일반(FP)'!E105</f>
        <v>0</v>
      </c>
      <c r="E110" s="153"/>
      <c r="F110" s="104"/>
      <c r="G110" s="82"/>
      <c r="H110" s="83"/>
      <c r="J110" s="40"/>
      <c r="K110" s="40"/>
    </row>
    <row r="111" spans="1:11" ht="15.75" customHeight="1">
      <c r="A111" s="70">
        <v>6</v>
      </c>
      <c r="B111" s="71" t="s">
        <v>212</v>
      </c>
      <c r="C111" s="72">
        <f>'2.신용(FP)'!D128+'3.일반(FP)'!D106</f>
        <v>1000</v>
      </c>
      <c r="D111" s="73">
        <f>'2.신용(FP)'!E128+'3.일반(FP)'!E106</f>
        <v>1000</v>
      </c>
      <c r="E111" s="153"/>
      <c r="F111" s="104"/>
      <c r="G111" s="82"/>
      <c r="H111" s="83"/>
      <c r="J111" s="40"/>
      <c r="K111" s="40"/>
    </row>
    <row r="112" spans="1:11" ht="15.75" customHeight="1">
      <c r="A112" s="91"/>
      <c r="B112" s="77" t="s">
        <v>207</v>
      </c>
      <c r="C112" s="92">
        <f>'2.신용(FP)'!D129+'3.일반(FP)'!D107</f>
        <v>0</v>
      </c>
      <c r="D112" s="93">
        <f>'2.신용(FP)'!E129+'3.일반(FP)'!E107</f>
        <v>0</v>
      </c>
      <c r="E112" s="153"/>
      <c r="F112" s="104"/>
      <c r="G112" s="82"/>
      <c r="H112" s="83"/>
      <c r="J112" s="40"/>
      <c r="K112" s="40"/>
    </row>
    <row r="113" spans="1:11" ht="15.75" customHeight="1">
      <c r="A113" s="133" t="s">
        <v>213</v>
      </c>
      <c r="B113" s="57" t="s">
        <v>214</v>
      </c>
      <c r="C113" s="118">
        <f>SUM(C114,C115,C117:C118,C120)-SUM(C116,C119)</f>
        <v>209889925</v>
      </c>
      <c r="D113" s="119">
        <f>SUM(D114,D115,D117:D118,D120)-SUM(D116,D119)</f>
        <v>272496600</v>
      </c>
      <c r="E113" s="153"/>
      <c r="F113" s="136"/>
      <c r="G113" s="82"/>
      <c r="H113" s="83"/>
      <c r="J113" s="40"/>
      <c r="K113" s="40"/>
    </row>
    <row r="114" spans="1:11" ht="15.75" customHeight="1">
      <c r="A114" s="154">
        <v>1</v>
      </c>
      <c r="B114" s="100" t="s">
        <v>215</v>
      </c>
      <c r="C114" s="155">
        <f>'2.신용(FP)'!D155+'3.일반(FP)'!D115</f>
        <v>132599925</v>
      </c>
      <c r="D114" s="156">
        <f>'2.신용(FP)'!E155+'3.일반(FP)'!E115</f>
        <v>195927000</v>
      </c>
      <c r="E114" s="153"/>
      <c r="F114" s="136"/>
      <c r="G114" s="82"/>
      <c r="H114" s="83"/>
      <c r="J114" s="40"/>
      <c r="K114" s="40"/>
    </row>
    <row r="115" spans="1:11" ht="15.75" customHeight="1">
      <c r="A115" s="63">
        <v>2</v>
      </c>
      <c r="B115" s="64" t="s">
        <v>216</v>
      </c>
      <c r="C115" s="72">
        <f>'2.신용(FP)'!D141+'3.일반(FP)'!D109</f>
        <v>0</v>
      </c>
      <c r="D115" s="73">
        <f>'2.신용(FP)'!E141+'3.일반(FP)'!E109</f>
        <v>0</v>
      </c>
      <c r="E115" s="153"/>
      <c r="F115" s="104"/>
      <c r="G115" s="82"/>
      <c r="H115" s="83"/>
      <c r="J115" s="40"/>
      <c r="K115" s="40"/>
    </row>
    <row r="116" spans="1:11" ht="15.75" customHeight="1">
      <c r="A116" s="70"/>
      <c r="B116" s="77" t="s">
        <v>21</v>
      </c>
      <c r="C116" s="72">
        <f>'2.신용(FP)'!D142+'3.일반(FP)'!D110</f>
        <v>0</v>
      </c>
      <c r="D116" s="73">
        <f>'2.신용(FP)'!E142+'3.일반(FP)'!E110</f>
        <v>0</v>
      </c>
      <c r="E116" s="153"/>
      <c r="F116" s="104"/>
      <c r="G116" s="82"/>
      <c r="H116" s="83"/>
      <c r="J116" s="40"/>
      <c r="K116" s="40"/>
    </row>
    <row r="117" spans="1:11" ht="15.75" customHeight="1">
      <c r="A117" s="70">
        <v>3</v>
      </c>
      <c r="B117" s="71" t="s">
        <v>217</v>
      </c>
      <c r="C117" s="72">
        <f>'2.신용(FP)'!D137+'3.일반(FP)'!D111</f>
        <v>77290000</v>
      </c>
      <c r="D117" s="73">
        <f>'2.신용(FP)'!E137+'3.일반(FP)'!E111</f>
        <v>76569600</v>
      </c>
      <c r="E117" s="153"/>
      <c r="F117" s="104"/>
      <c r="G117" s="82"/>
      <c r="H117" s="83"/>
      <c r="J117" s="40"/>
      <c r="K117" s="40"/>
    </row>
    <row r="118" spans="1:11" ht="15.75" customHeight="1">
      <c r="A118" s="70">
        <v>4</v>
      </c>
      <c r="B118" s="71" t="s">
        <v>218</v>
      </c>
      <c r="C118" s="72">
        <f>'3.일반(FP)'!D112</f>
        <v>0</v>
      </c>
      <c r="D118" s="73">
        <f>'3.일반(FP)'!E112</f>
        <v>0</v>
      </c>
      <c r="E118" s="153"/>
      <c r="F118" s="104"/>
      <c r="G118" s="82"/>
      <c r="H118" s="83"/>
      <c r="J118" s="40"/>
      <c r="K118" s="40"/>
    </row>
    <row r="119" spans="1:11" ht="15.75" customHeight="1">
      <c r="A119" s="70"/>
      <c r="B119" s="77" t="s">
        <v>29</v>
      </c>
      <c r="C119" s="72">
        <f>'3.일반(FP)'!D113</f>
        <v>0</v>
      </c>
      <c r="D119" s="73">
        <f>'3.일반(FP)'!E113</f>
        <v>0</v>
      </c>
      <c r="E119" s="153"/>
      <c r="F119" s="104"/>
      <c r="G119" s="82"/>
      <c r="H119" s="83"/>
      <c r="J119" s="40"/>
      <c r="K119" s="40"/>
    </row>
    <row r="120" spans="1:11" ht="15.75" customHeight="1">
      <c r="A120" s="130">
        <v>5</v>
      </c>
      <c r="B120" s="121" t="s">
        <v>219</v>
      </c>
      <c r="C120" s="157">
        <f>'2.신용(FP)'!D149+'3.일반(FP)'!D114</f>
        <v>0</v>
      </c>
      <c r="D120" s="109">
        <f>'2.신용(FP)'!E149+'3.일반(FP)'!E114</f>
        <v>0</v>
      </c>
      <c r="E120" s="158" t="s">
        <v>220</v>
      </c>
      <c r="F120" s="158"/>
      <c r="G120" s="125">
        <f>'3.일반(FP)'!I92</f>
        <v>28373317742</v>
      </c>
      <c r="H120" s="126">
        <f>'3.일반(FP)'!J92</f>
        <v>24664126661</v>
      </c>
      <c r="J120" s="40"/>
      <c r="K120" s="40"/>
    </row>
    <row r="121" spans="1:11" ht="15.75" customHeight="1" thickBot="1">
      <c r="A121" s="159" t="s">
        <v>221</v>
      </c>
      <c r="B121" s="160"/>
      <c r="C121" s="161">
        <f>SUM(C8,C51,C56,C68,C71)</f>
        <v>357616736093</v>
      </c>
      <c r="D121" s="162">
        <f>SUM(D8,D51,D56,D68,D71)</f>
        <v>340040308103</v>
      </c>
      <c r="E121" s="163" t="s">
        <v>222</v>
      </c>
      <c r="F121" s="160"/>
      <c r="G121" s="161">
        <f>SUM(G74,G120)</f>
        <v>357616736093</v>
      </c>
      <c r="H121" s="164">
        <f>SUM(H74,H120)</f>
        <v>340040308103</v>
      </c>
      <c r="J121" s="40"/>
      <c r="K121" s="40"/>
    </row>
    <row r="122" spans="1:11" ht="11.25" customHeight="1"/>
    <row r="123" spans="1:11" ht="11.25" customHeight="1">
      <c r="C123" s="38">
        <f>G121-C121</f>
        <v>0</v>
      </c>
      <c r="D123" s="38">
        <f>H121-D121</f>
        <v>0</v>
      </c>
    </row>
    <row r="124" spans="1:11" ht="11.25" customHeight="1"/>
    <row r="125" spans="1:11" ht="11.25" customHeight="1">
      <c r="B125" s="38" t="s">
        <v>223</v>
      </c>
      <c r="C125" s="165">
        <f>C121-C122</f>
        <v>357616736093</v>
      </c>
      <c r="D125" s="165">
        <f>D121-D122</f>
        <v>340040308103</v>
      </c>
    </row>
  </sheetData>
  <mergeCells count="12">
    <mergeCell ref="A7:B7"/>
    <mergeCell ref="E7:F7"/>
    <mergeCell ref="E74:F74"/>
    <mergeCell ref="E120:F120"/>
    <mergeCell ref="A121:B121"/>
    <mergeCell ref="E121:F121"/>
    <mergeCell ref="A1:H1"/>
    <mergeCell ref="A2:H2"/>
    <mergeCell ref="A3:H3"/>
    <mergeCell ref="A5:B5"/>
    <mergeCell ref="A6:B6"/>
    <mergeCell ref="E6:F6"/>
  </mergeCells>
  <phoneticPr fontId="2" type="noConversion"/>
  <printOptions horizontalCentered="1"/>
  <pageMargins left="0.27559055118110237" right="0.27559055118110237" top="0.51181102362204722" bottom="0.31496062992125984" header="0.31496062992125984" footer="0.19685039370078741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J174"/>
  <sheetViews>
    <sheetView showGridLines="0" showZeros="0" view="pageBreakPreview" zoomScaleNormal="100" zoomScaleSheetLayoutView="100" workbookViewId="0">
      <pane xSplit="3" ySplit="7" topLeftCell="D14" activePane="bottomRight" state="frozen"/>
      <selection activeCell="AJ21" sqref="AJ21"/>
      <selection pane="topRight" activeCell="AJ21" sqref="AJ21"/>
      <selection pane="bottomLeft" activeCell="AJ21" sqref="AJ21"/>
      <selection pane="bottomRight" activeCell="AJ21" sqref="AJ21"/>
    </sheetView>
  </sheetViews>
  <sheetFormatPr defaultColWidth="8.5" defaultRowHeight="12"/>
  <cols>
    <col min="1" max="1" width="3.25" style="168" customWidth="1"/>
    <col min="2" max="2" width="22" style="168" customWidth="1"/>
    <col min="3" max="3" width="6" style="173" hidden="1" customWidth="1"/>
    <col min="4" max="5" width="16.5" style="174" customWidth="1"/>
    <col min="6" max="6" width="3.125" style="168" customWidth="1"/>
    <col min="7" max="7" width="20.75" style="168" customWidth="1"/>
    <col min="8" max="8" width="6" style="175" hidden="1" customWidth="1"/>
    <col min="9" max="10" width="16.5" style="174" customWidth="1"/>
    <col min="11" max="256" width="8.5" style="168"/>
    <col min="257" max="257" width="3.25" style="168" customWidth="1"/>
    <col min="258" max="258" width="22" style="168" customWidth="1"/>
    <col min="259" max="259" width="0" style="168" hidden="1" customWidth="1"/>
    <col min="260" max="261" width="16.5" style="168" customWidth="1"/>
    <col min="262" max="262" width="3.125" style="168" customWidth="1"/>
    <col min="263" max="263" width="20.75" style="168" customWidth="1"/>
    <col min="264" max="264" width="0" style="168" hidden="1" customWidth="1"/>
    <col min="265" max="266" width="16.5" style="168" customWidth="1"/>
    <col min="267" max="512" width="8.5" style="168"/>
    <col min="513" max="513" width="3.25" style="168" customWidth="1"/>
    <col min="514" max="514" width="22" style="168" customWidth="1"/>
    <col min="515" max="515" width="0" style="168" hidden="1" customWidth="1"/>
    <col min="516" max="517" width="16.5" style="168" customWidth="1"/>
    <col min="518" max="518" width="3.125" style="168" customWidth="1"/>
    <col min="519" max="519" width="20.75" style="168" customWidth="1"/>
    <col min="520" max="520" width="0" style="168" hidden="1" customWidth="1"/>
    <col min="521" max="522" width="16.5" style="168" customWidth="1"/>
    <col min="523" max="768" width="8.5" style="168"/>
    <col min="769" max="769" width="3.25" style="168" customWidth="1"/>
    <col min="770" max="770" width="22" style="168" customWidth="1"/>
    <col min="771" max="771" width="0" style="168" hidden="1" customWidth="1"/>
    <col min="772" max="773" width="16.5" style="168" customWidth="1"/>
    <col min="774" max="774" width="3.125" style="168" customWidth="1"/>
    <col min="775" max="775" width="20.75" style="168" customWidth="1"/>
    <col min="776" max="776" width="0" style="168" hidden="1" customWidth="1"/>
    <col min="777" max="778" width="16.5" style="168" customWidth="1"/>
    <col min="779" max="1024" width="8.5" style="168"/>
    <col min="1025" max="1025" width="3.25" style="168" customWidth="1"/>
    <col min="1026" max="1026" width="22" style="168" customWidth="1"/>
    <col min="1027" max="1027" width="0" style="168" hidden="1" customWidth="1"/>
    <col min="1028" max="1029" width="16.5" style="168" customWidth="1"/>
    <col min="1030" max="1030" width="3.125" style="168" customWidth="1"/>
    <col min="1031" max="1031" width="20.75" style="168" customWidth="1"/>
    <col min="1032" max="1032" width="0" style="168" hidden="1" customWidth="1"/>
    <col min="1033" max="1034" width="16.5" style="168" customWidth="1"/>
    <col min="1035" max="1280" width="8.5" style="168"/>
    <col min="1281" max="1281" width="3.25" style="168" customWidth="1"/>
    <col min="1282" max="1282" width="22" style="168" customWidth="1"/>
    <col min="1283" max="1283" width="0" style="168" hidden="1" customWidth="1"/>
    <col min="1284" max="1285" width="16.5" style="168" customWidth="1"/>
    <col min="1286" max="1286" width="3.125" style="168" customWidth="1"/>
    <col min="1287" max="1287" width="20.75" style="168" customWidth="1"/>
    <col min="1288" max="1288" width="0" style="168" hidden="1" customWidth="1"/>
    <col min="1289" max="1290" width="16.5" style="168" customWidth="1"/>
    <col min="1291" max="1536" width="8.5" style="168"/>
    <col min="1537" max="1537" width="3.25" style="168" customWidth="1"/>
    <col min="1538" max="1538" width="22" style="168" customWidth="1"/>
    <col min="1539" max="1539" width="0" style="168" hidden="1" customWidth="1"/>
    <col min="1540" max="1541" width="16.5" style="168" customWidth="1"/>
    <col min="1542" max="1542" width="3.125" style="168" customWidth="1"/>
    <col min="1543" max="1543" width="20.75" style="168" customWidth="1"/>
    <col min="1544" max="1544" width="0" style="168" hidden="1" customWidth="1"/>
    <col min="1545" max="1546" width="16.5" style="168" customWidth="1"/>
    <col min="1547" max="1792" width="8.5" style="168"/>
    <col min="1793" max="1793" width="3.25" style="168" customWidth="1"/>
    <col min="1794" max="1794" width="22" style="168" customWidth="1"/>
    <col min="1795" max="1795" width="0" style="168" hidden="1" customWidth="1"/>
    <col min="1796" max="1797" width="16.5" style="168" customWidth="1"/>
    <col min="1798" max="1798" width="3.125" style="168" customWidth="1"/>
    <col min="1799" max="1799" width="20.75" style="168" customWidth="1"/>
    <col min="1800" max="1800" width="0" style="168" hidden="1" customWidth="1"/>
    <col min="1801" max="1802" width="16.5" style="168" customWidth="1"/>
    <col min="1803" max="2048" width="8.5" style="168"/>
    <col min="2049" max="2049" width="3.25" style="168" customWidth="1"/>
    <col min="2050" max="2050" width="22" style="168" customWidth="1"/>
    <col min="2051" max="2051" width="0" style="168" hidden="1" customWidth="1"/>
    <col min="2052" max="2053" width="16.5" style="168" customWidth="1"/>
    <col min="2054" max="2054" width="3.125" style="168" customWidth="1"/>
    <col min="2055" max="2055" width="20.75" style="168" customWidth="1"/>
    <col min="2056" max="2056" width="0" style="168" hidden="1" customWidth="1"/>
    <col min="2057" max="2058" width="16.5" style="168" customWidth="1"/>
    <col min="2059" max="2304" width="8.5" style="168"/>
    <col min="2305" max="2305" width="3.25" style="168" customWidth="1"/>
    <col min="2306" max="2306" width="22" style="168" customWidth="1"/>
    <col min="2307" max="2307" width="0" style="168" hidden="1" customWidth="1"/>
    <col min="2308" max="2309" width="16.5" style="168" customWidth="1"/>
    <col min="2310" max="2310" width="3.125" style="168" customWidth="1"/>
    <col min="2311" max="2311" width="20.75" style="168" customWidth="1"/>
    <col min="2312" max="2312" width="0" style="168" hidden="1" customWidth="1"/>
    <col min="2313" max="2314" width="16.5" style="168" customWidth="1"/>
    <col min="2315" max="2560" width="8.5" style="168"/>
    <col min="2561" max="2561" width="3.25" style="168" customWidth="1"/>
    <col min="2562" max="2562" width="22" style="168" customWidth="1"/>
    <col min="2563" max="2563" width="0" style="168" hidden="1" customWidth="1"/>
    <col min="2564" max="2565" width="16.5" style="168" customWidth="1"/>
    <col min="2566" max="2566" width="3.125" style="168" customWidth="1"/>
    <col min="2567" max="2567" width="20.75" style="168" customWidth="1"/>
    <col min="2568" max="2568" width="0" style="168" hidden="1" customWidth="1"/>
    <col min="2569" max="2570" width="16.5" style="168" customWidth="1"/>
    <col min="2571" max="2816" width="8.5" style="168"/>
    <col min="2817" max="2817" width="3.25" style="168" customWidth="1"/>
    <col min="2818" max="2818" width="22" style="168" customWidth="1"/>
    <col min="2819" max="2819" width="0" style="168" hidden="1" customWidth="1"/>
    <col min="2820" max="2821" width="16.5" style="168" customWidth="1"/>
    <col min="2822" max="2822" width="3.125" style="168" customWidth="1"/>
    <col min="2823" max="2823" width="20.75" style="168" customWidth="1"/>
    <col min="2824" max="2824" width="0" style="168" hidden="1" customWidth="1"/>
    <col min="2825" max="2826" width="16.5" style="168" customWidth="1"/>
    <col min="2827" max="3072" width="8.5" style="168"/>
    <col min="3073" max="3073" width="3.25" style="168" customWidth="1"/>
    <col min="3074" max="3074" width="22" style="168" customWidth="1"/>
    <col min="3075" max="3075" width="0" style="168" hidden="1" customWidth="1"/>
    <col min="3076" max="3077" width="16.5" style="168" customWidth="1"/>
    <col min="3078" max="3078" width="3.125" style="168" customWidth="1"/>
    <col min="3079" max="3079" width="20.75" style="168" customWidth="1"/>
    <col min="3080" max="3080" width="0" style="168" hidden="1" customWidth="1"/>
    <col min="3081" max="3082" width="16.5" style="168" customWidth="1"/>
    <col min="3083" max="3328" width="8.5" style="168"/>
    <col min="3329" max="3329" width="3.25" style="168" customWidth="1"/>
    <col min="3330" max="3330" width="22" style="168" customWidth="1"/>
    <col min="3331" max="3331" width="0" style="168" hidden="1" customWidth="1"/>
    <col min="3332" max="3333" width="16.5" style="168" customWidth="1"/>
    <col min="3334" max="3334" width="3.125" style="168" customWidth="1"/>
    <col min="3335" max="3335" width="20.75" style="168" customWidth="1"/>
    <col min="3336" max="3336" width="0" style="168" hidden="1" customWidth="1"/>
    <col min="3337" max="3338" width="16.5" style="168" customWidth="1"/>
    <col min="3339" max="3584" width="8.5" style="168"/>
    <col min="3585" max="3585" width="3.25" style="168" customWidth="1"/>
    <col min="3586" max="3586" width="22" style="168" customWidth="1"/>
    <col min="3587" max="3587" width="0" style="168" hidden="1" customWidth="1"/>
    <col min="3588" max="3589" width="16.5" style="168" customWidth="1"/>
    <col min="3590" max="3590" width="3.125" style="168" customWidth="1"/>
    <col min="3591" max="3591" width="20.75" style="168" customWidth="1"/>
    <col min="3592" max="3592" width="0" style="168" hidden="1" customWidth="1"/>
    <col min="3593" max="3594" width="16.5" style="168" customWidth="1"/>
    <col min="3595" max="3840" width="8.5" style="168"/>
    <col min="3841" max="3841" width="3.25" style="168" customWidth="1"/>
    <col min="3842" max="3842" width="22" style="168" customWidth="1"/>
    <col min="3843" max="3843" width="0" style="168" hidden="1" customWidth="1"/>
    <col min="3844" max="3845" width="16.5" style="168" customWidth="1"/>
    <col min="3846" max="3846" width="3.125" style="168" customWidth="1"/>
    <col min="3847" max="3847" width="20.75" style="168" customWidth="1"/>
    <col min="3848" max="3848" width="0" style="168" hidden="1" customWidth="1"/>
    <col min="3849" max="3850" width="16.5" style="168" customWidth="1"/>
    <col min="3851" max="4096" width="8.5" style="168"/>
    <col min="4097" max="4097" width="3.25" style="168" customWidth="1"/>
    <col min="4098" max="4098" width="22" style="168" customWidth="1"/>
    <col min="4099" max="4099" width="0" style="168" hidden="1" customWidth="1"/>
    <col min="4100" max="4101" width="16.5" style="168" customWidth="1"/>
    <col min="4102" max="4102" width="3.125" style="168" customWidth="1"/>
    <col min="4103" max="4103" width="20.75" style="168" customWidth="1"/>
    <col min="4104" max="4104" width="0" style="168" hidden="1" customWidth="1"/>
    <col min="4105" max="4106" width="16.5" style="168" customWidth="1"/>
    <col min="4107" max="4352" width="8.5" style="168"/>
    <col min="4353" max="4353" width="3.25" style="168" customWidth="1"/>
    <col min="4354" max="4354" width="22" style="168" customWidth="1"/>
    <col min="4355" max="4355" width="0" style="168" hidden="1" customWidth="1"/>
    <col min="4356" max="4357" width="16.5" style="168" customWidth="1"/>
    <col min="4358" max="4358" width="3.125" style="168" customWidth="1"/>
    <col min="4359" max="4359" width="20.75" style="168" customWidth="1"/>
    <col min="4360" max="4360" width="0" style="168" hidden="1" customWidth="1"/>
    <col min="4361" max="4362" width="16.5" style="168" customWidth="1"/>
    <col min="4363" max="4608" width="8.5" style="168"/>
    <col min="4609" max="4609" width="3.25" style="168" customWidth="1"/>
    <col min="4610" max="4610" width="22" style="168" customWidth="1"/>
    <col min="4611" max="4611" width="0" style="168" hidden="1" customWidth="1"/>
    <col min="4612" max="4613" width="16.5" style="168" customWidth="1"/>
    <col min="4614" max="4614" width="3.125" style="168" customWidth="1"/>
    <col min="4615" max="4615" width="20.75" style="168" customWidth="1"/>
    <col min="4616" max="4616" width="0" style="168" hidden="1" customWidth="1"/>
    <col min="4617" max="4618" width="16.5" style="168" customWidth="1"/>
    <col min="4619" max="4864" width="8.5" style="168"/>
    <col min="4865" max="4865" width="3.25" style="168" customWidth="1"/>
    <col min="4866" max="4866" width="22" style="168" customWidth="1"/>
    <col min="4867" max="4867" width="0" style="168" hidden="1" customWidth="1"/>
    <col min="4868" max="4869" width="16.5" style="168" customWidth="1"/>
    <col min="4870" max="4870" width="3.125" style="168" customWidth="1"/>
    <col min="4871" max="4871" width="20.75" style="168" customWidth="1"/>
    <col min="4872" max="4872" width="0" style="168" hidden="1" customWidth="1"/>
    <col min="4873" max="4874" width="16.5" style="168" customWidth="1"/>
    <col min="4875" max="5120" width="8.5" style="168"/>
    <col min="5121" max="5121" width="3.25" style="168" customWidth="1"/>
    <col min="5122" max="5122" width="22" style="168" customWidth="1"/>
    <col min="5123" max="5123" width="0" style="168" hidden="1" customWidth="1"/>
    <col min="5124" max="5125" width="16.5" style="168" customWidth="1"/>
    <col min="5126" max="5126" width="3.125" style="168" customWidth="1"/>
    <col min="5127" max="5127" width="20.75" style="168" customWidth="1"/>
    <col min="5128" max="5128" width="0" style="168" hidden="1" customWidth="1"/>
    <col min="5129" max="5130" width="16.5" style="168" customWidth="1"/>
    <col min="5131" max="5376" width="8.5" style="168"/>
    <col min="5377" max="5377" width="3.25" style="168" customWidth="1"/>
    <col min="5378" max="5378" width="22" style="168" customWidth="1"/>
    <col min="5379" max="5379" width="0" style="168" hidden="1" customWidth="1"/>
    <col min="5380" max="5381" width="16.5" style="168" customWidth="1"/>
    <col min="5382" max="5382" width="3.125" style="168" customWidth="1"/>
    <col min="5383" max="5383" width="20.75" style="168" customWidth="1"/>
    <col min="5384" max="5384" width="0" style="168" hidden="1" customWidth="1"/>
    <col min="5385" max="5386" width="16.5" style="168" customWidth="1"/>
    <col min="5387" max="5632" width="8.5" style="168"/>
    <col min="5633" max="5633" width="3.25" style="168" customWidth="1"/>
    <col min="5634" max="5634" width="22" style="168" customWidth="1"/>
    <col min="5635" max="5635" width="0" style="168" hidden="1" customWidth="1"/>
    <col min="5636" max="5637" width="16.5" style="168" customWidth="1"/>
    <col min="5638" max="5638" width="3.125" style="168" customWidth="1"/>
    <col min="5639" max="5639" width="20.75" style="168" customWidth="1"/>
    <col min="5640" max="5640" width="0" style="168" hidden="1" customWidth="1"/>
    <col min="5641" max="5642" width="16.5" style="168" customWidth="1"/>
    <col min="5643" max="5888" width="8.5" style="168"/>
    <col min="5889" max="5889" width="3.25" style="168" customWidth="1"/>
    <col min="5890" max="5890" width="22" style="168" customWidth="1"/>
    <col min="5891" max="5891" width="0" style="168" hidden="1" customWidth="1"/>
    <col min="5892" max="5893" width="16.5" style="168" customWidth="1"/>
    <col min="5894" max="5894" width="3.125" style="168" customWidth="1"/>
    <col min="5895" max="5895" width="20.75" style="168" customWidth="1"/>
    <col min="5896" max="5896" width="0" style="168" hidden="1" customWidth="1"/>
    <col min="5897" max="5898" width="16.5" style="168" customWidth="1"/>
    <col min="5899" max="6144" width="8.5" style="168"/>
    <col min="6145" max="6145" width="3.25" style="168" customWidth="1"/>
    <col min="6146" max="6146" width="22" style="168" customWidth="1"/>
    <col min="6147" max="6147" width="0" style="168" hidden="1" customWidth="1"/>
    <col min="6148" max="6149" width="16.5" style="168" customWidth="1"/>
    <col min="6150" max="6150" width="3.125" style="168" customWidth="1"/>
    <col min="6151" max="6151" width="20.75" style="168" customWidth="1"/>
    <col min="6152" max="6152" width="0" style="168" hidden="1" customWidth="1"/>
    <col min="6153" max="6154" width="16.5" style="168" customWidth="1"/>
    <col min="6155" max="6400" width="8.5" style="168"/>
    <col min="6401" max="6401" width="3.25" style="168" customWidth="1"/>
    <col min="6402" max="6402" width="22" style="168" customWidth="1"/>
    <col min="6403" max="6403" width="0" style="168" hidden="1" customWidth="1"/>
    <col min="6404" max="6405" width="16.5" style="168" customWidth="1"/>
    <col min="6406" max="6406" width="3.125" style="168" customWidth="1"/>
    <col min="6407" max="6407" width="20.75" style="168" customWidth="1"/>
    <col min="6408" max="6408" width="0" style="168" hidden="1" customWidth="1"/>
    <col min="6409" max="6410" width="16.5" style="168" customWidth="1"/>
    <col min="6411" max="6656" width="8.5" style="168"/>
    <col min="6657" max="6657" width="3.25" style="168" customWidth="1"/>
    <col min="6658" max="6658" width="22" style="168" customWidth="1"/>
    <col min="6659" max="6659" width="0" style="168" hidden="1" customWidth="1"/>
    <col min="6660" max="6661" width="16.5" style="168" customWidth="1"/>
    <col min="6662" max="6662" width="3.125" style="168" customWidth="1"/>
    <col min="6663" max="6663" width="20.75" style="168" customWidth="1"/>
    <col min="6664" max="6664" width="0" style="168" hidden="1" customWidth="1"/>
    <col min="6665" max="6666" width="16.5" style="168" customWidth="1"/>
    <col min="6667" max="6912" width="8.5" style="168"/>
    <col min="6913" max="6913" width="3.25" style="168" customWidth="1"/>
    <col min="6914" max="6914" width="22" style="168" customWidth="1"/>
    <col min="6915" max="6915" width="0" style="168" hidden="1" customWidth="1"/>
    <col min="6916" max="6917" width="16.5" style="168" customWidth="1"/>
    <col min="6918" max="6918" width="3.125" style="168" customWidth="1"/>
    <col min="6919" max="6919" width="20.75" style="168" customWidth="1"/>
    <col min="6920" max="6920" width="0" style="168" hidden="1" customWidth="1"/>
    <col min="6921" max="6922" width="16.5" style="168" customWidth="1"/>
    <col min="6923" max="7168" width="8.5" style="168"/>
    <col min="7169" max="7169" width="3.25" style="168" customWidth="1"/>
    <col min="7170" max="7170" width="22" style="168" customWidth="1"/>
    <col min="7171" max="7171" width="0" style="168" hidden="1" customWidth="1"/>
    <col min="7172" max="7173" width="16.5" style="168" customWidth="1"/>
    <col min="7174" max="7174" width="3.125" style="168" customWidth="1"/>
    <col min="7175" max="7175" width="20.75" style="168" customWidth="1"/>
    <col min="7176" max="7176" width="0" style="168" hidden="1" customWidth="1"/>
    <col min="7177" max="7178" width="16.5" style="168" customWidth="1"/>
    <col min="7179" max="7424" width="8.5" style="168"/>
    <col min="7425" max="7425" width="3.25" style="168" customWidth="1"/>
    <col min="7426" max="7426" width="22" style="168" customWidth="1"/>
    <col min="7427" max="7427" width="0" style="168" hidden="1" customWidth="1"/>
    <col min="7428" max="7429" width="16.5" style="168" customWidth="1"/>
    <col min="7430" max="7430" width="3.125" style="168" customWidth="1"/>
    <col min="7431" max="7431" width="20.75" style="168" customWidth="1"/>
    <col min="7432" max="7432" width="0" style="168" hidden="1" customWidth="1"/>
    <col min="7433" max="7434" width="16.5" style="168" customWidth="1"/>
    <col min="7435" max="7680" width="8.5" style="168"/>
    <col min="7681" max="7681" width="3.25" style="168" customWidth="1"/>
    <col min="7682" max="7682" width="22" style="168" customWidth="1"/>
    <col min="7683" max="7683" width="0" style="168" hidden="1" customWidth="1"/>
    <col min="7684" max="7685" width="16.5" style="168" customWidth="1"/>
    <col min="7686" max="7686" width="3.125" style="168" customWidth="1"/>
    <col min="7687" max="7687" width="20.75" style="168" customWidth="1"/>
    <col min="7688" max="7688" width="0" style="168" hidden="1" customWidth="1"/>
    <col min="7689" max="7690" width="16.5" style="168" customWidth="1"/>
    <col min="7691" max="7936" width="8.5" style="168"/>
    <col min="7937" max="7937" width="3.25" style="168" customWidth="1"/>
    <col min="7938" max="7938" width="22" style="168" customWidth="1"/>
    <col min="7939" max="7939" width="0" style="168" hidden="1" customWidth="1"/>
    <col min="7940" max="7941" width="16.5" style="168" customWidth="1"/>
    <col min="7942" max="7942" width="3.125" style="168" customWidth="1"/>
    <col min="7943" max="7943" width="20.75" style="168" customWidth="1"/>
    <col min="7944" max="7944" width="0" style="168" hidden="1" customWidth="1"/>
    <col min="7945" max="7946" width="16.5" style="168" customWidth="1"/>
    <col min="7947" max="8192" width="8.5" style="168"/>
    <col min="8193" max="8193" width="3.25" style="168" customWidth="1"/>
    <col min="8194" max="8194" width="22" style="168" customWidth="1"/>
    <col min="8195" max="8195" width="0" style="168" hidden="1" customWidth="1"/>
    <col min="8196" max="8197" width="16.5" style="168" customWidth="1"/>
    <col min="8198" max="8198" width="3.125" style="168" customWidth="1"/>
    <col min="8199" max="8199" width="20.75" style="168" customWidth="1"/>
    <col min="8200" max="8200" width="0" style="168" hidden="1" customWidth="1"/>
    <col min="8201" max="8202" width="16.5" style="168" customWidth="1"/>
    <col min="8203" max="8448" width="8.5" style="168"/>
    <col min="8449" max="8449" width="3.25" style="168" customWidth="1"/>
    <col min="8450" max="8450" width="22" style="168" customWidth="1"/>
    <col min="8451" max="8451" width="0" style="168" hidden="1" customWidth="1"/>
    <col min="8452" max="8453" width="16.5" style="168" customWidth="1"/>
    <col min="8454" max="8454" width="3.125" style="168" customWidth="1"/>
    <col min="8455" max="8455" width="20.75" style="168" customWidth="1"/>
    <col min="8456" max="8456" width="0" style="168" hidden="1" customWidth="1"/>
    <col min="8457" max="8458" width="16.5" style="168" customWidth="1"/>
    <col min="8459" max="8704" width="8.5" style="168"/>
    <col min="8705" max="8705" width="3.25" style="168" customWidth="1"/>
    <col min="8706" max="8706" width="22" style="168" customWidth="1"/>
    <col min="8707" max="8707" width="0" style="168" hidden="1" customWidth="1"/>
    <col min="8708" max="8709" width="16.5" style="168" customWidth="1"/>
    <col min="8710" max="8710" width="3.125" style="168" customWidth="1"/>
    <col min="8711" max="8711" width="20.75" style="168" customWidth="1"/>
    <col min="8712" max="8712" width="0" style="168" hidden="1" customWidth="1"/>
    <col min="8713" max="8714" width="16.5" style="168" customWidth="1"/>
    <col min="8715" max="8960" width="8.5" style="168"/>
    <col min="8961" max="8961" width="3.25" style="168" customWidth="1"/>
    <col min="8962" max="8962" width="22" style="168" customWidth="1"/>
    <col min="8963" max="8963" width="0" style="168" hidden="1" customWidth="1"/>
    <col min="8964" max="8965" width="16.5" style="168" customWidth="1"/>
    <col min="8966" max="8966" width="3.125" style="168" customWidth="1"/>
    <col min="8967" max="8967" width="20.75" style="168" customWidth="1"/>
    <col min="8968" max="8968" width="0" style="168" hidden="1" customWidth="1"/>
    <col min="8969" max="8970" width="16.5" style="168" customWidth="1"/>
    <col min="8971" max="9216" width="8.5" style="168"/>
    <col min="9217" max="9217" width="3.25" style="168" customWidth="1"/>
    <col min="9218" max="9218" width="22" style="168" customWidth="1"/>
    <col min="9219" max="9219" width="0" style="168" hidden="1" customWidth="1"/>
    <col min="9220" max="9221" width="16.5" style="168" customWidth="1"/>
    <col min="9222" max="9222" width="3.125" style="168" customWidth="1"/>
    <col min="9223" max="9223" width="20.75" style="168" customWidth="1"/>
    <col min="9224" max="9224" width="0" style="168" hidden="1" customWidth="1"/>
    <col min="9225" max="9226" width="16.5" style="168" customWidth="1"/>
    <col min="9227" max="9472" width="8.5" style="168"/>
    <col min="9473" max="9473" width="3.25" style="168" customWidth="1"/>
    <col min="9474" max="9474" width="22" style="168" customWidth="1"/>
    <col min="9475" max="9475" width="0" style="168" hidden="1" customWidth="1"/>
    <col min="9476" max="9477" width="16.5" style="168" customWidth="1"/>
    <col min="9478" max="9478" width="3.125" style="168" customWidth="1"/>
    <col min="9479" max="9479" width="20.75" style="168" customWidth="1"/>
    <col min="9480" max="9480" width="0" style="168" hidden="1" customWidth="1"/>
    <col min="9481" max="9482" width="16.5" style="168" customWidth="1"/>
    <col min="9483" max="9728" width="8.5" style="168"/>
    <col min="9729" max="9729" width="3.25" style="168" customWidth="1"/>
    <col min="9730" max="9730" width="22" style="168" customWidth="1"/>
    <col min="9731" max="9731" width="0" style="168" hidden="1" customWidth="1"/>
    <col min="9732" max="9733" width="16.5" style="168" customWidth="1"/>
    <col min="9734" max="9734" width="3.125" style="168" customWidth="1"/>
    <col min="9735" max="9735" width="20.75" style="168" customWidth="1"/>
    <col min="9736" max="9736" width="0" style="168" hidden="1" customWidth="1"/>
    <col min="9737" max="9738" width="16.5" style="168" customWidth="1"/>
    <col min="9739" max="9984" width="8.5" style="168"/>
    <col min="9985" max="9985" width="3.25" style="168" customWidth="1"/>
    <col min="9986" max="9986" width="22" style="168" customWidth="1"/>
    <col min="9987" max="9987" width="0" style="168" hidden="1" customWidth="1"/>
    <col min="9988" max="9989" width="16.5" style="168" customWidth="1"/>
    <col min="9990" max="9990" width="3.125" style="168" customWidth="1"/>
    <col min="9991" max="9991" width="20.75" style="168" customWidth="1"/>
    <col min="9992" max="9992" width="0" style="168" hidden="1" customWidth="1"/>
    <col min="9993" max="9994" width="16.5" style="168" customWidth="1"/>
    <col min="9995" max="10240" width="8.5" style="168"/>
    <col min="10241" max="10241" width="3.25" style="168" customWidth="1"/>
    <col min="10242" max="10242" width="22" style="168" customWidth="1"/>
    <col min="10243" max="10243" width="0" style="168" hidden="1" customWidth="1"/>
    <col min="10244" max="10245" width="16.5" style="168" customWidth="1"/>
    <col min="10246" max="10246" width="3.125" style="168" customWidth="1"/>
    <col min="10247" max="10247" width="20.75" style="168" customWidth="1"/>
    <col min="10248" max="10248" width="0" style="168" hidden="1" customWidth="1"/>
    <col min="10249" max="10250" width="16.5" style="168" customWidth="1"/>
    <col min="10251" max="10496" width="8.5" style="168"/>
    <col min="10497" max="10497" width="3.25" style="168" customWidth="1"/>
    <col min="10498" max="10498" width="22" style="168" customWidth="1"/>
    <col min="10499" max="10499" width="0" style="168" hidden="1" customWidth="1"/>
    <col min="10500" max="10501" width="16.5" style="168" customWidth="1"/>
    <col min="10502" max="10502" width="3.125" style="168" customWidth="1"/>
    <col min="10503" max="10503" width="20.75" style="168" customWidth="1"/>
    <col min="10504" max="10504" width="0" style="168" hidden="1" customWidth="1"/>
    <col min="10505" max="10506" width="16.5" style="168" customWidth="1"/>
    <col min="10507" max="10752" width="8.5" style="168"/>
    <col min="10753" max="10753" width="3.25" style="168" customWidth="1"/>
    <col min="10754" max="10754" width="22" style="168" customWidth="1"/>
    <col min="10755" max="10755" width="0" style="168" hidden="1" customWidth="1"/>
    <col min="10756" max="10757" width="16.5" style="168" customWidth="1"/>
    <col min="10758" max="10758" width="3.125" style="168" customWidth="1"/>
    <col min="10759" max="10759" width="20.75" style="168" customWidth="1"/>
    <col min="10760" max="10760" width="0" style="168" hidden="1" customWidth="1"/>
    <col min="10761" max="10762" width="16.5" style="168" customWidth="1"/>
    <col min="10763" max="11008" width="8.5" style="168"/>
    <col min="11009" max="11009" width="3.25" style="168" customWidth="1"/>
    <col min="11010" max="11010" width="22" style="168" customWidth="1"/>
    <col min="11011" max="11011" width="0" style="168" hidden="1" customWidth="1"/>
    <col min="11012" max="11013" width="16.5" style="168" customWidth="1"/>
    <col min="11014" max="11014" width="3.125" style="168" customWidth="1"/>
    <col min="11015" max="11015" width="20.75" style="168" customWidth="1"/>
    <col min="11016" max="11016" width="0" style="168" hidden="1" customWidth="1"/>
    <col min="11017" max="11018" width="16.5" style="168" customWidth="1"/>
    <col min="11019" max="11264" width="8.5" style="168"/>
    <col min="11265" max="11265" width="3.25" style="168" customWidth="1"/>
    <col min="11266" max="11266" width="22" style="168" customWidth="1"/>
    <col min="11267" max="11267" width="0" style="168" hidden="1" customWidth="1"/>
    <col min="11268" max="11269" width="16.5" style="168" customWidth="1"/>
    <col min="11270" max="11270" width="3.125" style="168" customWidth="1"/>
    <col min="11271" max="11271" width="20.75" style="168" customWidth="1"/>
    <col min="11272" max="11272" width="0" style="168" hidden="1" customWidth="1"/>
    <col min="11273" max="11274" width="16.5" style="168" customWidth="1"/>
    <col min="11275" max="11520" width="8.5" style="168"/>
    <col min="11521" max="11521" width="3.25" style="168" customWidth="1"/>
    <col min="11522" max="11522" width="22" style="168" customWidth="1"/>
    <col min="11523" max="11523" width="0" style="168" hidden="1" customWidth="1"/>
    <col min="11524" max="11525" width="16.5" style="168" customWidth="1"/>
    <col min="11526" max="11526" width="3.125" style="168" customWidth="1"/>
    <col min="11527" max="11527" width="20.75" style="168" customWidth="1"/>
    <col min="11528" max="11528" width="0" style="168" hidden="1" customWidth="1"/>
    <col min="11529" max="11530" width="16.5" style="168" customWidth="1"/>
    <col min="11531" max="11776" width="8.5" style="168"/>
    <col min="11777" max="11777" width="3.25" style="168" customWidth="1"/>
    <col min="11778" max="11778" width="22" style="168" customWidth="1"/>
    <col min="11779" max="11779" width="0" style="168" hidden="1" customWidth="1"/>
    <col min="11780" max="11781" width="16.5" style="168" customWidth="1"/>
    <col min="11782" max="11782" width="3.125" style="168" customWidth="1"/>
    <col min="11783" max="11783" width="20.75" style="168" customWidth="1"/>
    <col min="11784" max="11784" width="0" style="168" hidden="1" customWidth="1"/>
    <col min="11785" max="11786" width="16.5" style="168" customWidth="1"/>
    <col min="11787" max="12032" width="8.5" style="168"/>
    <col min="12033" max="12033" width="3.25" style="168" customWidth="1"/>
    <col min="12034" max="12034" width="22" style="168" customWidth="1"/>
    <col min="12035" max="12035" width="0" style="168" hidden="1" customWidth="1"/>
    <col min="12036" max="12037" width="16.5" style="168" customWidth="1"/>
    <col min="12038" max="12038" width="3.125" style="168" customWidth="1"/>
    <col min="12039" max="12039" width="20.75" style="168" customWidth="1"/>
    <col min="12040" max="12040" width="0" style="168" hidden="1" customWidth="1"/>
    <col min="12041" max="12042" width="16.5" style="168" customWidth="1"/>
    <col min="12043" max="12288" width="8.5" style="168"/>
    <col min="12289" max="12289" width="3.25" style="168" customWidth="1"/>
    <col min="12290" max="12290" width="22" style="168" customWidth="1"/>
    <col min="12291" max="12291" width="0" style="168" hidden="1" customWidth="1"/>
    <col min="12292" max="12293" width="16.5" style="168" customWidth="1"/>
    <col min="12294" max="12294" width="3.125" style="168" customWidth="1"/>
    <col min="12295" max="12295" width="20.75" style="168" customWidth="1"/>
    <col min="12296" max="12296" width="0" style="168" hidden="1" customWidth="1"/>
    <col min="12297" max="12298" width="16.5" style="168" customWidth="1"/>
    <col min="12299" max="12544" width="8.5" style="168"/>
    <col min="12545" max="12545" width="3.25" style="168" customWidth="1"/>
    <col min="12546" max="12546" width="22" style="168" customWidth="1"/>
    <col min="12547" max="12547" width="0" style="168" hidden="1" customWidth="1"/>
    <col min="12548" max="12549" width="16.5" style="168" customWidth="1"/>
    <col min="12550" max="12550" width="3.125" style="168" customWidth="1"/>
    <col min="12551" max="12551" width="20.75" style="168" customWidth="1"/>
    <col min="12552" max="12552" width="0" style="168" hidden="1" customWidth="1"/>
    <col min="12553" max="12554" width="16.5" style="168" customWidth="1"/>
    <col min="12555" max="12800" width="8.5" style="168"/>
    <col min="12801" max="12801" width="3.25" style="168" customWidth="1"/>
    <col min="12802" max="12802" width="22" style="168" customWidth="1"/>
    <col min="12803" max="12803" width="0" style="168" hidden="1" customWidth="1"/>
    <col min="12804" max="12805" width="16.5" style="168" customWidth="1"/>
    <col min="12806" max="12806" width="3.125" style="168" customWidth="1"/>
    <col min="12807" max="12807" width="20.75" style="168" customWidth="1"/>
    <col min="12808" max="12808" width="0" style="168" hidden="1" customWidth="1"/>
    <col min="12809" max="12810" width="16.5" style="168" customWidth="1"/>
    <col min="12811" max="13056" width="8.5" style="168"/>
    <col min="13057" max="13057" width="3.25" style="168" customWidth="1"/>
    <col min="13058" max="13058" width="22" style="168" customWidth="1"/>
    <col min="13059" max="13059" width="0" style="168" hidden="1" customWidth="1"/>
    <col min="13060" max="13061" width="16.5" style="168" customWidth="1"/>
    <col min="13062" max="13062" width="3.125" style="168" customWidth="1"/>
    <col min="13063" max="13063" width="20.75" style="168" customWidth="1"/>
    <col min="13064" max="13064" width="0" style="168" hidden="1" customWidth="1"/>
    <col min="13065" max="13066" width="16.5" style="168" customWidth="1"/>
    <col min="13067" max="13312" width="8.5" style="168"/>
    <col min="13313" max="13313" width="3.25" style="168" customWidth="1"/>
    <col min="13314" max="13314" width="22" style="168" customWidth="1"/>
    <col min="13315" max="13315" width="0" style="168" hidden="1" customWidth="1"/>
    <col min="13316" max="13317" width="16.5" style="168" customWidth="1"/>
    <col min="13318" max="13318" width="3.125" style="168" customWidth="1"/>
    <col min="13319" max="13319" width="20.75" style="168" customWidth="1"/>
    <col min="13320" max="13320" width="0" style="168" hidden="1" customWidth="1"/>
    <col min="13321" max="13322" width="16.5" style="168" customWidth="1"/>
    <col min="13323" max="13568" width="8.5" style="168"/>
    <col min="13569" max="13569" width="3.25" style="168" customWidth="1"/>
    <col min="13570" max="13570" width="22" style="168" customWidth="1"/>
    <col min="13571" max="13571" width="0" style="168" hidden="1" customWidth="1"/>
    <col min="13572" max="13573" width="16.5" style="168" customWidth="1"/>
    <col min="13574" max="13574" width="3.125" style="168" customWidth="1"/>
    <col min="13575" max="13575" width="20.75" style="168" customWidth="1"/>
    <col min="13576" max="13576" width="0" style="168" hidden="1" customWidth="1"/>
    <col min="13577" max="13578" width="16.5" style="168" customWidth="1"/>
    <col min="13579" max="13824" width="8.5" style="168"/>
    <col min="13825" max="13825" width="3.25" style="168" customWidth="1"/>
    <col min="13826" max="13826" width="22" style="168" customWidth="1"/>
    <col min="13827" max="13827" width="0" style="168" hidden="1" customWidth="1"/>
    <col min="13828" max="13829" width="16.5" style="168" customWidth="1"/>
    <col min="13830" max="13830" width="3.125" style="168" customWidth="1"/>
    <col min="13831" max="13831" width="20.75" style="168" customWidth="1"/>
    <col min="13832" max="13832" width="0" style="168" hidden="1" customWidth="1"/>
    <col min="13833" max="13834" width="16.5" style="168" customWidth="1"/>
    <col min="13835" max="14080" width="8.5" style="168"/>
    <col min="14081" max="14081" width="3.25" style="168" customWidth="1"/>
    <col min="14082" max="14082" width="22" style="168" customWidth="1"/>
    <col min="14083" max="14083" width="0" style="168" hidden="1" customWidth="1"/>
    <col min="14084" max="14085" width="16.5" style="168" customWidth="1"/>
    <col min="14086" max="14086" width="3.125" style="168" customWidth="1"/>
    <col min="14087" max="14087" width="20.75" style="168" customWidth="1"/>
    <col min="14088" max="14088" width="0" style="168" hidden="1" customWidth="1"/>
    <col min="14089" max="14090" width="16.5" style="168" customWidth="1"/>
    <col min="14091" max="14336" width="8.5" style="168"/>
    <col min="14337" max="14337" width="3.25" style="168" customWidth="1"/>
    <col min="14338" max="14338" width="22" style="168" customWidth="1"/>
    <col min="14339" max="14339" width="0" style="168" hidden="1" customWidth="1"/>
    <col min="14340" max="14341" width="16.5" style="168" customWidth="1"/>
    <col min="14342" max="14342" width="3.125" style="168" customWidth="1"/>
    <col min="14343" max="14343" width="20.75" style="168" customWidth="1"/>
    <col min="14344" max="14344" width="0" style="168" hidden="1" customWidth="1"/>
    <col min="14345" max="14346" width="16.5" style="168" customWidth="1"/>
    <col min="14347" max="14592" width="8.5" style="168"/>
    <col min="14593" max="14593" width="3.25" style="168" customWidth="1"/>
    <col min="14594" max="14594" width="22" style="168" customWidth="1"/>
    <col min="14595" max="14595" width="0" style="168" hidden="1" customWidth="1"/>
    <col min="14596" max="14597" width="16.5" style="168" customWidth="1"/>
    <col min="14598" max="14598" width="3.125" style="168" customWidth="1"/>
    <col min="14599" max="14599" width="20.75" style="168" customWidth="1"/>
    <col min="14600" max="14600" width="0" style="168" hidden="1" customWidth="1"/>
    <col min="14601" max="14602" width="16.5" style="168" customWidth="1"/>
    <col min="14603" max="14848" width="8.5" style="168"/>
    <col min="14849" max="14849" width="3.25" style="168" customWidth="1"/>
    <col min="14850" max="14850" width="22" style="168" customWidth="1"/>
    <col min="14851" max="14851" width="0" style="168" hidden="1" customWidth="1"/>
    <col min="14852" max="14853" width="16.5" style="168" customWidth="1"/>
    <col min="14854" max="14854" width="3.125" style="168" customWidth="1"/>
    <col min="14855" max="14855" width="20.75" style="168" customWidth="1"/>
    <col min="14856" max="14856" width="0" style="168" hidden="1" customWidth="1"/>
    <col min="14857" max="14858" width="16.5" style="168" customWidth="1"/>
    <col min="14859" max="15104" width="8.5" style="168"/>
    <col min="15105" max="15105" width="3.25" style="168" customWidth="1"/>
    <col min="15106" max="15106" width="22" style="168" customWidth="1"/>
    <col min="15107" max="15107" width="0" style="168" hidden="1" customWidth="1"/>
    <col min="15108" max="15109" width="16.5" style="168" customWidth="1"/>
    <col min="15110" max="15110" width="3.125" style="168" customWidth="1"/>
    <col min="15111" max="15111" width="20.75" style="168" customWidth="1"/>
    <col min="15112" max="15112" width="0" style="168" hidden="1" customWidth="1"/>
    <col min="15113" max="15114" width="16.5" style="168" customWidth="1"/>
    <col min="15115" max="15360" width="8.5" style="168"/>
    <col min="15361" max="15361" width="3.25" style="168" customWidth="1"/>
    <col min="15362" max="15362" width="22" style="168" customWidth="1"/>
    <col min="15363" max="15363" width="0" style="168" hidden="1" customWidth="1"/>
    <col min="15364" max="15365" width="16.5" style="168" customWidth="1"/>
    <col min="15366" max="15366" width="3.125" style="168" customWidth="1"/>
    <col min="15367" max="15367" width="20.75" style="168" customWidth="1"/>
    <col min="15368" max="15368" width="0" style="168" hidden="1" customWidth="1"/>
    <col min="15369" max="15370" width="16.5" style="168" customWidth="1"/>
    <col min="15371" max="15616" width="8.5" style="168"/>
    <col min="15617" max="15617" width="3.25" style="168" customWidth="1"/>
    <col min="15618" max="15618" width="22" style="168" customWidth="1"/>
    <col min="15619" max="15619" width="0" style="168" hidden="1" customWidth="1"/>
    <col min="15620" max="15621" width="16.5" style="168" customWidth="1"/>
    <col min="15622" max="15622" width="3.125" style="168" customWidth="1"/>
    <col min="15623" max="15623" width="20.75" style="168" customWidth="1"/>
    <col min="15624" max="15624" width="0" style="168" hidden="1" customWidth="1"/>
    <col min="15625" max="15626" width="16.5" style="168" customWidth="1"/>
    <col min="15627" max="15872" width="8.5" style="168"/>
    <col min="15873" max="15873" width="3.25" style="168" customWidth="1"/>
    <col min="15874" max="15874" width="22" style="168" customWidth="1"/>
    <col min="15875" max="15875" width="0" style="168" hidden="1" customWidth="1"/>
    <col min="15876" max="15877" width="16.5" style="168" customWidth="1"/>
    <col min="15878" max="15878" width="3.125" style="168" customWidth="1"/>
    <col min="15879" max="15879" width="20.75" style="168" customWidth="1"/>
    <col min="15880" max="15880" width="0" style="168" hidden="1" customWidth="1"/>
    <col min="15881" max="15882" width="16.5" style="168" customWidth="1"/>
    <col min="15883" max="16128" width="8.5" style="168"/>
    <col min="16129" max="16129" width="3.25" style="168" customWidth="1"/>
    <col min="16130" max="16130" width="22" style="168" customWidth="1"/>
    <col min="16131" max="16131" width="0" style="168" hidden="1" customWidth="1"/>
    <col min="16132" max="16133" width="16.5" style="168" customWidth="1"/>
    <col min="16134" max="16134" width="3.125" style="168" customWidth="1"/>
    <col min="16135" max="16135" width="20.75" style="168" customWidth="1"/>
    <col min="16136" max="16136" width="0" style="168" hidden="1" customWidth="1"/>
    <col min="16137" max="16138" width="16.5" style="168" customWidth="1"/>
    <col min="16139" max="16384" width="8.5" style="168"/>
  </cols>
  <sheetData>
    <row r="1" spans="1:10" ht="25.5" customHeight="1">
      <c r="A1" s="166" t="s">
        <v>224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5" customHeight="1">
      <c r="A2" s="169" t="str">
        <f>"제 ( "&amp;[1]자료입력방법!F13&amp;" )기 "&amp;YEAR([1]자료입력방법!C13)&amp;"년 "&amp;MONTH([1]자료입력방법!C13)&amp;"월 "&amp;DAY([1]자료입력방법!C13)&amp;"일 현재"</f>
        <v>제 ( 2 )기 2018년 6월 30일 현재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0" ht="15" customHeight="1">
      <c r="A3" s="169" t="str">
        <f>"제 ( "&amp;[1]자료입력방법!F15&amp;" )기 "&amp;YEAR([1]자료입력방법!C15)&amp;"년 "&amp;MONTH([1]자료입력방법!C15)&amp;"월 "&amp;DAY([1]자료입력방법!C15)&amp;"일 현재"</f>
        <v>제 ( 1 )기 2017년 6월 30일 현재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0" ht="11.25" customHeight="1">
      <c r="A4" s="170"/>
      <c r="B4" s="170"/>
      <c r="C4" s="170"/>
      <c r="D4" s="171"/>
      <c r="E4" s="171"/>
      <c r="F4" s="170"/>
      <c r="G4" s="170"/>
      <c r="H4" s="170"/>
      <c r="I4" s="171"/>
      <c r="J4" s="171"/>
    </row>
    <row r="5" spans="1:10" ht="15" customHeight="1" thickBot="1">
      <c r="A5" s="172" t="s">
        <v>225</v>
      </c>
      <c r="J5" s="176" t="s">
        <v>226</v>
      </c>
    </row>
    <row r="6" spans="1:10" ht="18" customHeight="1">
      <c r="A6" s="177" t="s">
        <v>227</v>
      </c>
      <c r="B6" s="178"/>
      <c r="C6" s="179"/>
      <c r="D6" s="180" t="str">
        <f>'1.통합(FP)'!C6</f>
        <v>제 2 (당)기</v>
      </c>
      <c r="E6" s="181" t="str">
        <f>'1.통합(FP)'!D6</f>
        <v>제 1 (전)기</v>
      </c>
      <c r="F6" s="182" t="s">
        <v>228</v>
      </c>
      <c r="G6" s="183"/>
      <c r="H6" s="184"/>
      <c r="I6" s="180" t="str">
        <f>D6</f>
        <v>제 2 (당)기</v>
      </c>
      <c r="J6" s="185" t="str">
        <f>E6</f>
        <v>제 1 (전)기</v>
      </c>
    </row>
    <row r="7" spans="1:10" ht="18" customHeight="1">
      <c r="A7" s="186" t="s">
        <v>229</v>
      </c>
      <c r="B7" s="187"/>
      <c r="C7" s="188"/>
      <c r="D7" s="189" t="s">
        <v>230</v>
      </c>
      <c r="E7" s="190" t="s">
        <v>230</v>
      </c>
      <c r="F7" s="191" t="s">
        <v>229</v>
      </c>
      <c r="G7" s="192"/>
      <c r="H7" s="193"/>
      <c r="I7" s="189" t="s">
        <v>230</v>
      </c>
      <c r="J7" s="194" t="s">
        <v>230</v>
      </c>
    </row>
    <row r="8" spans="1:10" ht="15" customHeight="1">
      <c r="A8" s="195" t="s">
        <v>231</v>
      </c>
      <c r="B8" s="196" t="s">
        <v>232</v>
      </c>
      <c r="C8" s="197"/>
      <c r="D8" s="198">
        <f>SUM(D9:D11,D17:D19)</f>
        <v>81322553640</v>
      </c>
      <c r="E8" s="199">
        <f>SUM(E9:E11,E17:E19)</f>
        <v>108919312648</v>
      </c>
      <c r="F8" s="200" t="s">
        <v>231</v>
      </c>
      <c r="G8" s="201" t="s">
        <v>233</v>
      </c>
      <c r="H8" s="202"/>
      <c r="I8" s="198">
        <f>SUM(I9,I12,I23)</f>
        <v>265822779500</v>
      </c>
      <c r="J8" s="203">
        <f>SUM(J9,J12,J23)</f>
        <v>250902689102</v>
      </c>
    </row>
    <row r="9" spans="1:10" ht="15" customHeight="1">
      <c r="A9" s="204">
        <v>1</v>
      </c>
      <c r="B9" s="205" t="s">
        <v>13</v>
      </c>
      <c r="C9" s="206">
        <v>110100</v>
      </c>
      <c r="D9" s="207">
        <f>IFERROR(VLOOKUP($C9,'[1]잔액(신용)'!$B:$C,2,0),0)</f>
        <v>1769209118</v>
      </c>
      <c r="E9" s="208">
        <f>IFERROR(VLOOKUP($C9,'[1]잔액(신용전기)'!$B:$C,2,0),0)</f>
        <v>1823549234</v>
      </c>
      <c r="F9" s="209">
        <v>1</v>
      </c>
      <c r="G9" s="210" t="s">
        <v>234</v>
      </c>
      <c r="H9" s="211"/>
      <c r="I9" s="212">
        <f>SUM(I10:I11)</f>
        <v>15332885834</v>
      </c>
      <c r="J9" s="213">
        <f>SUM(J10:J11)</f>
        <v>14562472800</v>
      </c>
    </row>
    <row r="10" spans="1:10" ht="15" customHeight="1">
      <c r="A10" s="214">
        <v>2</v>
      </c>
      <c r="B10" s="215" t="s">
        <v>235</v>
      </c>
      <c r="C10" s="216">
        <v>110700</v>
      </c>
      <c r="D10" s="217">
        <f>IFERROR(VLOOKUP($C10,'[1]잔액(신용)'!$B:$C,2,0),0)</f>
        <v>173516473</v>
      </c>
      <c r="E10" s="218">
        <f>IFERROR(VLOOKUP($C10,'[1]잔액(신용전기)'!$B:$C,2,0),0)</f>
        <v>197246276</v>
      </c>
      <c r="F10" s="219" t="s">
        <v>161</v>
      </c>
      <c r="G10" s="220" t="s">
        <v>236</v>
      </c>
      <c r="H10" s="221">
        <v>131100</v>
      </c>
      <c r="I10" s="222">
        <f>IFERROR(VLOOKUP($H10,'[1]잔액(신용)'!$E:$F,2,0),0)</f>
        <v>14315146852</v>
      </c>
      <c r="J10" s="223">
        <f>IFERROR(VLOOKUP($H10,'[1]잔액(신용전기)'!$E:$F,2,0),0)</f>
        <v>12605252183</v>
      </c>
    </row>
    <row r="11" spans="1:10" ht="15" customHeight="1">
      <c r="A11" s="214">
        <v>3</v>
      </c>
      <c r="B11" s="215" t="s">
        <v>96</v>
      </c>
      <c r="C11" s="224"/>
      <c r="D11" s="225">
        <f>SUM(D12:D16)</f>
        <v>79379828049</v>
      </c>
      <c r="E11" s="226">
        <f>SUM(E12:E16)</f>
        <v>106898517138</v>
      </c>
      <c r="F11" s="219" t="s">
        <v>237</v>
      </c>
      <c r="G11" s="220" t="s">
        <v>238</v>
      </c>
      <c r="H11" s="221">
        <v>131200</v>
      </c>
      <c r="I11" s="222">
        <f>IFERROR(VLOOKUP($H11,'[1]잔액(신용)'!$E:$F,2,0),0)</f>
        <v>1017738982</v>
      </c>
      <c r="J11" s="223">
        <f>IFERROR(VLOOKUP($H11,'[1]잔액(신용전기)'!$E:$F,2,0),0)</f>
        <v>1957220617</v>
      </c>
    </row>
    <row r="12" spans="1:10" ht="15" customHeight="1">
      <c r="A12" s="227" t="s">
        <v>161</v>
      </c>
      <c r="B12" s="215" t="s">
        <v>239</v>
      </c>
      <c r="C12" s="216">
        <v>111200</v>
      </c>
      <c r="D12" s="222">
        <f>IFERROR(VLOOKUP($C12,'[1]잔액(신용)'!$B:$C,2,0),0)</f>
        <v>26243000000</v>
      </c>
      <c r="E12" s="228">
        <f>IFERROR(VLOOKUP($C12,'[1]잔액(신용전기)'!$B:$C,2,0),0)</f>
        <v>25011000000</v>
      </c>
      <c r="F12" s="229">
        <v>2</v>
      </c>
      <c r="G12" s="230" t="s">
        <v>73</v>
      </c>
      <c r="H12" s="231"/>
      <c r="I12" s="232">
        <f>SUM(I13:I22)</f>
        <v>250484793666</v>
      </c>
      <c r="J12" s="233">
        <f>SUM(J13:J22)</f>
        <v>236321396302</v>
      </c>
    </row>
    <row r="13" spans="1:10" ht="15" customHeight="1">
      <c r="A13" s="227" t="s">
        <v>237</v>
      </c>
      <c r="B13" s="215" t="s">
        <v>240</v>
      </c>
      <c r="C13" s="216">
        <v>111300</v>
      </c>
      <c r="D13" s="222">
        <f>IFERROR(VLOOKUP($C13,'[1]잔액(신용)'!$B:$C,2,0),0)</f>
        <v>52172000000</v>
      </c>
      <c r="E13" s="228">
        <f>IFERROR(VLOOKUP($C13,'[1]잔액(신용전기)'!$B:$C,2,0),0)</f>
        <v>81058000000</v>
      </c>
      <c r="F13" s="219" t="s">
        <v>161</v>
      </c>
      <c r="G13" s="220" t="s">
        <v>241</v>
      </c>
      <c r="H13" s="221">
        <v>132100</v>
      </c>
      <c r="I13" s="222">
        <f>IFERROR(VLOOKUP($H13,'[1]잔액(신용)'!$E:$F,2,0),0)</f>
        <v>51496077579</v>
      </c>
      <c r="J13" s="223">
        <f>IFERROR(VLOOKUP($H13,'[1]잔액(신용전기)'!$E:$F,2,0),0)</f>
        <v>46508050426</v>
      </c>
    </row>
    <row r="14" spans="1:10" ht="15" customHeight="1">
      <c r="A14" s="227" t="s">
        <v>242</v>
      </c>
      <c r="B14" s="215" t="s">
        <v>243</v>
      </c>
      <c r="C14" s="216">
        <v>111400</v>
      </c>
      <c r="D14" s="222">
        <f>IFERROR(VLOOKUP($C14,'[1]잔액(신용)'!$B:$C,2,0),0)</f>
        <v>0</v>
      </c>
      <c r="E14" s="228">
        <f>IFERROR(VLOOKUP($C14,'[1]잔액(신용전기)'!$B:$C,2,0),0)</f>
        <v>0</v>
      </c>
      <c r="F14" s="219" t="s">
        <v>237</v>
      </c>
      <c r="G14" s="220" t="s">
        <v>244</v>
      </c>
      <c r="H14" s="221">
        <v>132200</v>
      </c>
      <c r="I14" s="222">
        <f>IFERROR(VLOOKUP($H14,'[1]잔액(신용)'!$E:$F,2,0),0)</f>
        <v>9561601315</v>
      </c>
      <c r="J14" s="223">
        <f>IFERROR(VLOOKUP($H14,'[1]잔액(신용전기)'!$E:$F,2,0),0)</f>
        <v>11127631137</v>
      </c>
    </row>
    <row r="15" spans="1:10" ht="15" customHeight="1">
      <c r="A15" s="227" t="s">
        <v>245</v>
      </c>
      <c r="B15" s="215" t="s">
        <v>246</v>
      </c>
      <c r="C15" s="216">
        <v>111500</v>
      </c>
      <c r="D15" s="222">
        <f>IFERROR(VLOOKUP($C15,'[1]잔액(신용)'!$B:$C,2,0),0)</f>
        <v>0</v>
      </c>
      <c r="E15" s="228">
        <f>IFERROR(VLOOKUP($C15,'[1]잔액(신용전기)'!$B:$C,2,0),0)</f>
        <v>0</v>
      </c>
      <c r="F15" s="219" t="s">
        <v>242</v>
      </c>
      <c r="G15" s="220" t="s">
        <v>247</v>
      </c>
      <c r="H15" s="221">
        <v>132300</v>
      </c>
      <c r="I15" s="222">
        <f>IFERROR(VLOOKUP($H15,'[1]잔액(신용)'!$E:$F,2,0),0)</f>
        <v>7149870377</v>
      </c>
      <c r="J15" s="223">
        <f>IFERROR(VLOOKUP($H15,'[1]잔액(신용전기)'!$E:$F,2,0),0)</f>
        <v>5612803919</v>
      </c>
    </row>
    <row r="16" spans="1:10" ht="15" customHeight="1">
      <c r="A16" s="227" t="s">
        <v>248</v>
      </c>
      <c r="B16" s="215" t="s">
        <v>249</v>
      </c>
      <c r="C16" s="216">
        <v>111600</v>
      </c>
      <c r="D16" s="222">
        <f>IFERROR(VLOOKUP($C16,'[1]잔액(신용)'!$B:$C,2,0),0)</f>
        <v>964828049</v>
      </c>
      <c r="E16" s="228">
        <f>IFERROR(VLOOKUP($C16,'[1]잔액(신용전기)'!$B:$C,2,0),0)</f>
        <v>829517138</v>
      </c>
      <c r="F16" s="219" t="s">
        <v>245</v>
      </c>
      <c r="G16" s="220" t="s">
        <v>250</v>
      </c>
      <c r="H16" s="221">
        <v>132400</v>
      </c>
      <c r="I16" s="222">
        <f>IFERROR(VLOOKUP($H16,'[1]잔액(신용)'!$E:$F,2,0),0)</f>
        <v>169610462094</v>
      </c>
      <c r="J16" s="223">
        <f>IFERROR(VLOOKUP($H16,'[1]잔액(신용전기)'!$E:$F,2,0),0)</f>
        <v>160241731370</v>
      </c>
    </row>
    <row r="17" spans="1:10" ht="15" customHeight="1">
      <c r="A17" s="214">
        <v>4</v>
      </c>
      <c r="B17" s="215" t="s">
        <v>98</v>
      </c>
      <c r="C17" s="216">
        <v>112000</v>
      </c>
      <c r="D17" s="222">
        <f>IFERROR(VLOOKUP($C17,'[1]잔액(신용)'!$B:$C,2,0),0)</f>
        <v>0</v>
      </c>
      <c r="E17" s="228">
        <f>IFERROR(VLOOKUP($C17,'[1]잔액(신용전기)'!$B:$C,2,0),0)</f>
        <v>0</v>
      </c>
      <c r="F17" s="219" t="s">
        <v>248</v>
      </c>
      <c r="G17" s="220" t="s">
        <v>251</v>
      </c>
      <c r="H17" s="221">
        <v>132500</v>
      </c>
      <c r="I17" s="222">
        <f>IFERROR(VLOOKUP($H17,'[1]잔액(신용)'!$E:$F,2,0),0)</f>
        <v>9178560361</v>
      </c>
      <c r="J17" s="223">
        <f>IFERROR(VLOOKUP($H17,'[1]잔액(신용전기)'!$E:$F,2,0),0)</f>
        <v>9388238388</v>
      </c>
    </row>
    <row r="18" spans="1:10" ht="15" customHeight="1">
      <c r="A18" s="234">
        <v>5</v>
      </c>
      <c r="B18" s="235" t="s">
        <v>252</v>
      </c>
      <c r="C18" s="216">
        <v>112900</v>
      </c>
      <c r="D18" s="222">
        <f>IFERROR(VLOOKUP($C18,'[1]잔액(신용)'!$B:$C,2,0),0)</f>
        <v>0</v>
      </c>
      <c r="E18" s="228">
        <f>IFERROR(VLOOKUP($C18,'[1]잔액(신용전기)'!$B:$C,2,0),0)</f>
        <v>0</v>
      </c>
      <c r="F18" s="219" t="s">
        <v>253</v>
      </c>
      <c r="G18" s="220" t="s">
        <v>254</v>
      </c>
      <c r="H18" s="221">
        <v>132600</v>
      </c>
      <c r="I18" s="222">
        <f>IFERROR(VLOOKUP($H18,'[1]잔액(신용)'!$E:$F,2,0),0)</f>
        <v>82401401</v>
      </c>
      <c r="J18" s="223">
        <f>IFERROR(VLOOKUP($H18,'[1]잔액(신용전기)'!$E:$F,2,0),0)</f>
        <v>112979355</v>
      </c>
    </row>
    <row r="19" spans="1:10" ht="15" customHeight="1">
      <c r="A19" s="234">
        <v>5</v>
      </c>
      <c r="B19" s="235" t="s">
        <v>102</v>
      </c>
      <c r="C19" s="236">
        <v>112800</v>
      </c>
      <c r="D19" s="222">
        <f>IFERROR(VLOOKUP($C19,'[1]잔액(신용)'!$B:$C,2,0),0)</f>
        <v>0</v>
      </c>
      <c r="E19" s="228">
        <f>IFERROR(VLOOKUP($C19,'[1]잔액(신용전기)'!$B:$C,2,0),0)</f>
        <v>0</v>
      </c>
      <c r="F19" s="219" t="s">
        <v>255</v>
      </c>
      <c r="G19" s="220" t="s">
        <v>256</v>
      </c>
      <c r="H19" s="221">
        <v>132700</v>
      </c>
      <c r="I19" s="222">
        <f>IFERROR(VLOOKUP($H19,'[1]잔액(신용)'!$E:$F,2,0),0)</f>
        <v>3112590539</v>
      </c>
      <c r="J19" s="223">
        <f>IFERROR(VLOOKUP($H19,'[1]잔액(신용전기)'!$E:$F,2,0),0)</f>
        <v>3005751707</v>
      </c>
    </row>
    <row r="20" spans="1:10" ht="15" customHeight="1">
      <c r="A20" s="195" t="s">
        <v>257</v>
      </c>
      <c r="B20" s="196" t="s">
        <v>258</v>
      </c>
      <c r="C20" s="197">
        <v>113200</v>
      </c>
      <c r="D20" s="198">
        <f>SUM(D21:D29)</f>
        <v>0</v>
      </c>
      <c r="E20" s="199">
        <f>SUM(E21:E29)</f>
        <v>0</v>
      </c>
      <c r="F20" s="219" t="s">
        <v>259</v>
      </c>
      <c r="G20" s="220" t="s">
        <v>260</v>
      </c>
      <c r="H20" s="221">
        <v>132800</v>
      </c>
      <c r="I20" s="222">
        <f>IFERROR(VLOOKUP($H20,'[1]잔액(신용)'!$E:$F,2,0),0)</f>
        <v>293230000</v>
      </c>
      <c r="J20" s="223">
        <f>IFERROR(VLOOKUP($H20,'[1]잔액(신용전기)'!$E:$F,2,0),0)</f>
        <v>324210000</v>
      </c>
    </row>
    <row r="21" spans="1:10" ht="15" customHeight="1">
      <c r="A21" s="204">
        <v>1</v>
      </c>
      <c r="B21" s="205" t="s">
        <v>261</v>
      </c>
      <c r="C21" s="206">
        <v>113201</v>
      </c>
      <c r="D21" s="217">
        <f>IFERROR(VLOOKUP($C21,'[1]잔액(신용)'!$B:$C,2,0),0)</f>
        <v>0</v>
      </c>
      <c r="E21" s="218">
        <f>IFERROR(VLOOKUP($C21,'[1]잔액(신용전기)'!$B:$C,2,0),0)</f>
        <v>0</v>
      </c>
      <c r="F21" s="219" t="s">
        <v>262</v>
      </c>
      <c r="G21" s="220" t="s">
        <v>263</v>
      </c>
      <c r="H21" s="221">
        <v>132900</v>
      </c>
      <c r="I21" s="222">
        <f>IFERROR(VLOOKUP($H21,'[1]잔액(신용)'!$E:$F,2,0),0)</f>
        <v>0</v>
      </c>
      <c r="J21" s="223">
        <f>IFERROR(VLOOKUP($H21,'[1]잔액(신용전기)'!$E:$F,2,0),0)</f>
        <v>0</v>
      </c>
    </row>
    <row r="22" spans="1:10" ht="15" customHeight="1">
      <c r="A22" s="214">
        <v>2</v>
      </c>
      <c r="B22" s="215" t="s">
        <v>264</v>
      </c>
      <c r="C22" s="216">
        <v>113202</v>
      </c>
      <c r="D22" s="222">
        <f>IFERROR(VLOOKUP($C22,'[1]잔액(신용)'!$B:$C,2,0),0)</f>
        <v>0</v>
      </c>
      <c r="E22" s="228">
        <f>IFERROR(VLOOKUP($C22,'[1]잔액(신용전기)'!$B:$C,2,0),0)</f>
        <v>0</v>
      </c>
      <c r="F22" s="219" t="s">
        <v>265</v>
      </c>
      <c r="G22" s="220" t="s">
        <v>266</v>
      </c>
      <c r="H22" s="221">
        <v>133900</v>
      </c>
      <c r="I22" s="222">
        <f>IFERROR(VLOOKUP($H22,'[1]잔액(신용)'!$E:$F,2,0),0)</f>
        <v>0</v>
      </c>
      <c r="J22" s="223">
        <f>IFERROR(VLOOKUP($H22,'[1]잔액(신용전기)'!$E:$F,2,0),0)</f>
        <v>0</v>
      </c>
    </row>
    <row r="23" spans="1:10" ht="15" customHeight="1">
      <c r="A23" s="214">
        <v>3</v>
      </c>
      <c r="B23" s="215" t="s">
        <v>267</v>
      </c>
      <c r="C23" s="216">
        <v>113203</v>
      </c>
      <c r="D23" s="222">
        <f>IFERROR(VLOOKUP($C23,'[1]잔액(신용)'!$B:$C,2,0),0)</f>
        <v>0</v>
      </c>
      <c r="E23" s="228">
        <f>IFERROR(VLOOKUP($C23,'[1]잔액(신용전기)'!$B:$C,2,0),0)</f>
        <v>0</v>
      </c>
      <c r="F23" s="237">
        <v>3</v>
      </c>
      <c r="G23" s="238" t="s">
        <v>75</v>
      </c>
      <c r="H23" s="239">
        <v>134000</v>
      </c>
      <c r="I23" s="240">
        <f>IFERROR(VLOOKUP($H23,'[1]잔액(신용)'!$E:$F,2,0),0)</f>
        <v>5100000</v>
      </c>
      <c r="J23" s="241">
        <f>IFERROR(VLOOKUP($H23,'[1]잔액(신용전기)'!$E:$F,2,0),0)</f>
        <v>18820000</v>
      </c>
    </row>
    <row r="24" spans="1:10" ht="15" customHeight="1">
      <c r="A24" s="214">
        <v>4</v>
      </c>
      <c r="B24" s="215" t="s">
        <v>268</v>
      </c>
      <c r="C24" s="216">
        <v>113204</v>
      </c>
      <c r="D24" s="222">
        <f>IFERROR(VLOOKUP($C24,'[1]잔액(신용)'!$B:$C,2,0),0)</f>
        <v>0</v>
      </c>
      <c r="E24" s="228">
        <f>IFERROR(VLOOKUP($C24,'[1]잔액(신용전기)'!$B:$C,2,0),0)</f>
        <v>0</v>
      </c>
      <c r="F24" s="200" t="s">
        <v>257</v>
      </c>
      <c r="G24" s="201" t="s">
        <v>269</v>
      </c>
      <c r="H24" s="202"/>
      <c r="I24" s="198">
        <f>SUM(I25,I27:I30)-SUM(I26)</f>
        <v>29682966593</v>
      </c>
      <c r="J24" s="203">
        <f>SUM(J25,J27:J30)-SUM(J26)</f>
        <v>31577079023</v>
      </c>
    </row>
    <row r="25" spans="1:10" ht="15" customHeight="1">
      <c r="A25" s="214">
        <v>5</v>
      </c>
      <c r="B25" s="215" t="s">
        <v>270</v>
      </c>
      <c r="C25" s="216">
        <v>113205</v>
      </c>
      <c r="D25" s="222">
        <f>IFERROR(VLOOKUP($C25,'[1]잔액(신용)'!$B:$C,2,0),0)</f>
        <v>0</v>
      </c>
      <c r="E25" s="228">
        <f>IFERROR(VLOOKUP($C25,'[1]잔액(신용전기)'!$B:$C,2,0),0)</f>
        <v>0</v>
      </c>
      <c r="F25" s="242">
        <v>1</v>
      </c>
      <c r="G25" s="243" t="s">
        <v>271</v>
      </c>
      <c r="H25" s="244">
        <v>136100</v>
      </c>
      <c r="I25" s="217">
        <f>IFERROR(VLOOKUP($H25,'[1]잔액(신용)'!$E:$F,2,0),0)</f>
        <v>0</v>
      </c>
      <c r="J25" s="245">
        <f>IFERROR(VLOOKUP($H25,'[1]잔액(신용전기)'!$E:$F,2,0),0)</f>
        <v>0</v>
      </c>
    </row>
    <row r="26" spans="1:10" ht="15" customHeight="1">
      <c r="A26" s="214">
        <v>6</v>
      </c>
      <c r="B26" s="215" t="s">
        <v>272</v>
      </c>
      <c r="C26" s="216">
        <v>113206</v>
      </c>
      <c r="D26" s="222">
        <f>IFERROR(VLOOKUP($C26,'[1]잔액(신용)'!$B:$C,2,0),0)</f>
        <v>0</v>
      </c>
      <c r="E26" s="228">
        <f>IFERROR(VLOOKUP($C26,'[1]잔액(신용전기)'!$B:$C,2,0),0)</f>
        <v>0</v>
      </c>
      <c r="F26" s="246"/>
      <c r="G26" s="247" t="s">
        <v>273</v>
      </c>
      <c r="H26" s="221">
        <v>126301</v>
      </c>
      <c r="I26" s="222">
        <f>IFERROR(VLOOKUP($H26,'[1]잔액(신용)'!$B:$C,2,0),0)</f>
        <v>0</v>
      </c>
      <c r="J26" s="223">
        <f>IFERROR(VLOOKUP($H26,'[1]잔액(신용전기)'!$B:$C,2,0),0)</f>
        <v>0</v>
      </c>
    </row>
    <row r="27" spans="1:10" ht="15" customHeight="1">
      <c r="A27" s="214">
        <v>7</v>
      </c>
      <c r="B27" s="215" t="s">
        <v>274</v>
      </c>
      <c r="C27" s="216">
        <v>113207</v>
      </c>
      <c r="D27" s="222">
        <f>IFERROR(VLOOKUP($C27,'[1]잔액(신용)'!$B:$C,2,0),0)</f>
        <v>0</v>
      </c>
      <c r="E27" s="228">
        <f>IFERROR(VLOOKUP($C27,'[1]잔액(신용전기)'!$B:$C,2,0),0)</f>
        <v>0</v>
      </c>
      <c r="F27" s="246">
        <v>2</v>
      </c>
      <c r="G27" s="220" t="s">
        <v>83</v>
      </c>
      <c r="H27" s="221">
        <v>136200</v>
      </c>
      <c r="I27" s="222">
        <f>IFERROR(VLOOKUP($H27,'[1]잔액(신용)'!$E:$F,2,0),0)</f>
        <v>29509450108</v>
      </c>
      <c r="J27" s="223">
        <f>IFERROR(VLOOKUP($H27,'[1]잔액(신용전기)'!$E:$F,2,0),0)</f>
        <v>31379832738</v>
      </c>
    </row>
    <row r="28" spans="1:10" ht="15" customHeight="1">
      <c r="A28" s="248">
        <v>8</v>
      </c>
      <c r="B28" s="249" t="s">
        <v>275</v>
      </c>
      <c r="C28" s="216">
        <v>113208</v>
      </c>
      <c r="D28" s="222">
        <f>IFERROR(VLOOKUP($C28,'[1]잔액(신용)'!$B:$C,2,0),0)</f>
        <v>0</v>
      </c>
      <c r="E28" s="228">
        <f>IFERROR(VLOOKUP($C28,'[1]잔액(신용전기)'!$B:$C,2,0),0)</f>
        <v>0</v>
      </c>
      <c r="F28" s="246">
        <v>3</v>
      </c>
      <c r="G28" s="220" t="s">
        <v>87</v>
      </c>
      <c r="H28" s="221">
        <v>136600</v>
      </c>
      <c r="I28" s="222">
        <f>IFERROR(VLOOKUP($H28,'[1]잔액(신용)'!$E:$F,2,0),0)</f>
        <v>173516485</v>
      </c>
      <c r="J28" s="223">
        <f>IFERROR(VLOOKUP($H28,'[1]잔액(신용전기)'!$E:$F,2,0),0)</f>
        <v>197246285</v>
      </c>
    </row>
    <row r="29" spans="1:10" ht="15" customHeight="1">
      <c r="A29" s="234">
        <v>9</v>
      </c>
      <c r="B29" s="235" t="s">
        <v>276</v>
      </c>
      <c r="C29" s="236">
        <v>113221</v>
      </c>
      <c r="D29" s="240">
        <f>IFERROR(VLOOKUP($C29,'[1]잔액(신용)'!$B:$C,2,0),0)</f>
        <v>0</v>
      </c>
      <c r="E29" s="250">
        <f>IFERROR(VLOOKUP($C29,'[1]잔액(신용전기)'!$B:$C,2,0),0)</f>
        <v>0</v>
      </c>
      <c r="F29" s="246">
        <v>4</v>
      </c>
      <c r="G29" s="220" t="s">
        <v>89</v>
      </c>
      <c r="H29" s="221">
        <v>136500</v>
      </c>
      <c r="I29" s="222">
        <f>IFERROR(VLOOKUP($H29,'[1]잔액(신용)'!$E:$F,2,0),0)</f>
        <v>0</v>
      </c>
      <c r="J29" s="223">
        <f>IFERROR(VLOOKUP($H29,'[1]잔액(신용전기)'!$E:$F,2,0),0)</f>
        <v>0</v>
      </c>
    </row>
    <row r="30" spans="1:10" ht="15" customHeight="1">
      <c r="A30" s="195" t="s">
        <v>277</v>
      </c>
      <c r="B30" s="196" t="s">
        <v>143</v>
      </c>
      <c r="C30" s="197">
        <v>113700</v>
      </c>
      <c r="D30" s="198">
        <f>SUM(D31:D41)</f>
        <v>0</v>
      </c>
      <c r="E30" s="199">
        <f>SUM(E31:E41)</f>
        <v>0</v>
      </c>
      <c r="F30" s="251">
        <v>5</v>
      </c>
      <c r="G30" s="252" t="s">
        <v>278</v>
      </c>
      <c r="H30" s="239">
        <v>136700</v>
      </c>
      <c r="I30" s="253">
        <f>IFERROR(VLOOKUP($H30,'[1]잔액(신용)'!$E:$F,2,0),0)</f>
        <v>0</v>
      </c>
      <c r="J30" s="254">
        <f>IFERROR(VLOOKUP($H30,'[1]잔액(신용전기)'!$E:$F,2,0),0)</f>
        <v>0</v>
      </c>
    </row>
    <row r="31" spans="1:10" ht="15" customHeight="1">
      <c r="A31" s="204">
        <v>1</v>
      </c>
      <c r="B31" s="205" t="s">
        <v>279</v>
      </c>
      <c r="C31" s="206">
        <v>113701</v>
      </c>
      <c r="D31" s="255">
        <f>IFERROR(VLOOKUP($C31,'[1]잔액(신용)'!$B:$C,2,0),0)</f>
        <v>0</v>
      </c>
      <c r="E31" s="256">
        <f>IFERROR(VLOOKUP($C31,'[1]잔액(신용전기)'!$B:$C,2,0),0)</f>
        <v>0</v>
      </c>
      <c r="F31" s="200" t="s">
        <v>277</v>
      </c>
      <c r="G31" s="201" t="s">
        <v>280</v>
      </c>
      <c r="H31" s="202"/>
      <c r="I31" s="198">
        <f>SUM(I32:I39,I41:I44,I47:I55)-SUM(I40,I45:I46)</f>
        <v>3158952456</v>
      </c>
      <c r="J31" s="203">
        <f>SUM(J32:J39,J41:J44,J47:J55)-SUM(J40,J45:J46)</f>
        <v>2811271834</v>
      </c>
    </row>
    <row r="32" spans="1:10" ht="15" customHeight="1">
      <c r="A32" s="214">
        <v>2</v>
      </c>
      <c r="B32" s="215" t="s">
        <v>281</v>
      </c>
      <c r="C32" s="216">
        <v>113702</v>
      </c>
      <c r="D32" s="255">
        <f>IFERROR(VLOOKUP($C32,'[1]잔액(신용)'!$B:$C,2,0),0)</f>
        <v>0</v>
      </c>
      <c r="E32" s="257">
        <f>IFERROR(VLOOKUP($C32,'[1]잔액(신용전기)'!$B:$C,2,0),0)</f>
        <v>0</v>
      </c>
      <c r="F32" s="242">
        <v>1</v>
      </c>
      <c r="G32" s="243" t="s">
        <v>51</v>
      </c>
      <c r="H32" s="244">
        <v>140100</v>
      </c>
      <c r="I32" s="217">
        <f>IFERROR(VLOOKUP($H32,'[1]잔액(신용)'!$E:$F,2,0),0)</f>
        <v>0</v>
      </c>
      <c r="J32" s="245">
        <f>IFERROR(VLOOKUP($H32,'[1]잔액(신용전기)'!$E:$F,2,0),0)</f>
        <v>0</v>
      </c>
    </row>
    <row r="33" spans="1:10" ht="15" customHeight="1">
      <c r="A33" s="214">
        <v>3</v>
      </c>
      <c r="B33" s="215" t="s">
        <v>282</v>
      </c>
      <c r="C33" s="216">
        <v>113703</v>
      </c>
      <c r="D33" s="255">
        <f>IFERROR(VLOOKUP($C33,'[1]잔액(신용)'!$B:$C,2,0),0)</f>
        <v>0</v>
      </c>
      <c r="E33" s="257">
        <f>IFERROR(VLOOKUP($C33,'[1]잔액(신용전기)'!$B:$C,2,0),0)</f>
        <v>0</v>
      </c>
      <c r="F33" s="246">
        <v>2</v>
      </c>
      <c r="G33" s="220" t="s">
        <v>53</v>
      </c>
      <c r="H33" s="221">
        <v>140200</v>
      </c>
      <c r="I33" s="222">
        <f>IFERROR(VLOOKUP($H33,'[1]잔액(신용)'!$E:$F,2,0),0)</f>
        <v>177220990</v>
      </c>
      <c r="J33" s="223">
        <f>IFERROR(VLOOKUP($H33,'[1]잔액(신용전기)'!$E:$F,2,0),0)</f>
        <v>267891990</v>
      </c>
    </row>
    <row r="34" spans="1:10" ht="15" customHeight="1">
      <c r="A34" s="214">
        <v>4</v>
      </c>
      <c r="B34" s="215" t="s">
        <v>283</v>
      </c>
      <c r="C34" s="216">
        <v>113704</v>
      </c>
      <c r="D34" s="255">
        <f>IFERROR(VLOOKUP($C34,'[1]잔액(신용)'!$B:$C,2,0),0)</f>
        <v>0</v>
      </c>
      <c r="E34" s="257">
        <f>IFERROR(VLOOKUP($C34,'[1]잔액(신용전기)'!$B:$C,2,0),0)</f>
        <v>0</v>
      </c>
      <c r="F34" s="246">
        <v>3</v>
      </c>
      <c r="G34" s="220" t="s">
        <v>55</v>
      </c>
      <c r="H34" s="221">
        <v>140300</v>
      </c>
      <c r="I34" s="222">
        <f>IFERROR(VLOOKUP($H34,'[1]잔액(신용)'!$E:$F,2,0),0)</f>
        <v>0</v>
      </c>
      <c r="J34" s="223">
        <f>IFERROR(VLOOKUP($H34,'[1]잔액(신용전기)'!$E:$F,2,0),0)</f>
        <v>0</v>
      </c>
    </row>
    <row r="35" spans="1:10" ht="15" customHeight="1">
      <c r="A35" s="214">
        <v>5</v>
      </c>
      <c r="B35" s="215" t="s">
        <v>284</v>
      </c>
      <c r="C35" s="216">
        <v>113705</v>
      </c>
      <c r="D35" s="255">
        <f>IFERROR(VLOOKUP($C35,'[1]잔액(신용)'!$B:$C,2,0),0)</f>
        <v>0</v>
      </c>
      <c r="E35" s="257">
        <f>IFERROR(VLOOKUP($C35,'[1]잔액(신용전기)'!$B:$C,2,0),0)</f>
        <v>0</v>
      </c>
      <c r="F35" s="246">
        <v>4</v>
      </c>
      <c r="G35" s="220" t="s">
        <v>30</v>
      </c>
      <c r="H35" s="221">
        <v>140400</v>
      </c>
      <c r="I35" s="222">
        <f>IFERROR(VLOOKUP($H35,'[1]잔액(신용)'!$E:$F,2,0),0)</f>
        <v>2022254527</v>
      </c>
      <c r="J35" s="223">
        <f>IFERROR(VLOOKUP($H35,'[1]잔액(신용전기)'!$E:$F,2,0),0)</f>
        <v>1670281172</v>
      </c>
    </row>
    <row r="36" spans="1:10" ht="15" customHeight="1">
      <c r="A36" s="214">
        <v>6</v>
      </c>
      <c r="B36" s="215" t="s">
        <v>285</v>
      </c>
      <c r="C36" s="216">
        <v>113706</v>
      </c>
      <c r="D36" s="255">
        <f>IFERROR(VLOOKUP($C36,'[1]잔액(신용)'!$B:$C,2,0),0)</f>
        <v>0</v>
      </c>
      <c r="E36" s="257">
        <f>IFERROR(VLOOKUP($C36,'[1]잔액(신용전기)'!$B:$C,2,0),0)</f>
        <v>0</v>
      </c>
      <c r="F36" s="246">
        <v>5</v>
      </c>
      <c r="G36" s="220" t="s">
        <v>32</v>
      </c>
      <c r="H36" s="221">
        <v>140500</v>
      </c>
      <c r="I36" s="222">
        <f>IFERROR(VLOOKUP($H36,'[1]잔액(신용)'!$E:$F,2,0),0)</f>
        <v>560114</v>
      </c>
      <c r="J36" s="223">
        <f>IFERROR(VLOOKUP($H36,'[1]잔액(신용전기)'!$E:$F,2,0),0)</f>
        <v>1089918</v>
      </c>
    </row>
    <row r="37" spans="1:10" ht="15" customHeight="1">
      <c r="A37" s="214">
        <v>7</v>
      </c>
      <c r="B37" s="215" t="s">
        <v>286</v>
      </c>
      <c r="C37" s="216">
        <v>113707</v>
      </c>
      <c r="D37" s="255">
        <f>IFERROR(VLOOKUP($C37,'[1]잔액(신용)'!$B:$C,2,0),0)</f>
        <v>0</v>
      </c>
      <c r="E37" s="257">
        <f>IFERROR(VLOOKUP($C37,'[1]잔액(신용전기)'!$B:$C,2,0),0)</f>
        <v>0</v>
      </c>
      <c r="F37" s="246">
        <v>6</v>
      </c>
      <c r="G37" s="220" t="s">
        <v>56</v>
      </c>
      <c r="H37" s="221">
        <v>140600</v>
      </c>
      <c r="I37" s="222">
        <f>IFERROR(VLOOKUP($H37,'[1]잔액(신용)'!$E:$F,2,0),0)</f>
        <v>0</v>
      </c>
      <c r="J37" s="223">
        <f>IFERROR(VLOOKUP($H37,'[1]잔액(신용전기)'!$E:$F,2,0),0)</f>
        <v>0</v>
      </c>
    </row>
    <row r="38" spans="1:10" ht="15" customHeight="1">
      <c r="A38" s="214">
        <v>8</v>
      </c>
      <c r="B38" s="215" t="s">
        <v>287</v>
      </c>
      <c r="C38" s="216">
        <v>113708</v>
      </c>
      <c r="D38" s="255">
        <f>IFERROR(VLOOKUP($C38,'[1]잔액(신용)'!$B:$C,2,0),0)</f>
        <v>0</v>
      </c>
      <c r="E38" s="257">
        <f>IFERROR(VLOOKUP($C38,'[1]잔액(신용전기)'!$B:$C,2,0),0)</f>
        <v>0</v>
      </c>
      <c r="F38" s="246">
        <v>7</v>
      </c>
      <c r="G38" s="220" t="s">
        <v>58</v>
      </c>
      <c r="H38" s="221">
        <v>140700</v>
      </c>
      <c r="I38" s="222">
        <f>IFERROR(VLOOKUP($H38,'[1]잔액(신용)'!$E:$F,2,0),0)</f>
        <v>365995505</v>
      </c>
      <c r="J38" s="223">
        <f>IFERROR(VLOOKUP($H38,'[1]잔액(신용전기)'!$E:$F,2,0),0)</f>
        <v>395467017</v>
      </c>
    </row>
    <row r="39" spans="1:10" ht="15" customHeight="1">
      <c r="A39" s="214">
        <v>9</v>
      </c>
      <c r="B39" s="249" t="s">
        <v>288</v>
      </c>
      <c r="C39" s="216">
        <v>113709</v>
      </c>
      <c r="D39" s="255">
        <f>IFERROR(VLOOKUP($C39,'[1]잔액(신용)'!$B:$C,2,0),0)</f>
        <v>0</v>
      </c>
      <c r="E39" s="257">
        <f>IFERROR(VLOOKUP($C39,'[1]잔액(신용전기)'!$B:$C,2,0),0)</f>
        <v>0</v>
      </c>
      <c r="F39" s="246">
        <v>8</v>
      </c>
      <c r="G39" s="220" t="s">
        <v>34</v>
      </c>
      <c r="H39" s="221">
        <v>140800</v>
      </c>
      <c r="I39" s="222">
        <f>IFERROR(VLOOKUP($H39,'[1]잔액(신용)'!$E:$F,2,0),0)</f>
        <v>218846919</v>
      </c>
      <c r="J39" s="223">
        <f>IFERROR(VLOOKUP($H39,'[1]잔액(신용전기)'!$E:$F,2,0),0)</f>
        <v>203165265</v>
      </c>
    </row>
    <row r="40" spans="1:10" ht="15" customHeight="1">
      <c r="A40" s="248">
        <v>10</v>
      </c>
      <c r="B40" s="249" t="s">
        <v>289</v>
      </c>
      <c r="C40" s="216">
        <v>113710</v>
      </c>
      <c r="D40" s="255">
        <f>IFERROR(VLOOKUP($C40,'[1]잔액(신용)'!$B:$C,2,0),0)</f>
        <v>0</v>
      </c>
      <c r="E40" s="257">
        <f>IFERROR(VLOOKUP($C40,'[1]잔액(신용전기)'!$B:$C,2,0),0)</f>
        <v>0</v>
      </c>
      <c r="F40" s="242"/>
      <c r="G40" s="247" t="s">
        <v>273</v>
      </c>
      <c r="H40" s="221">
        <v>126311</v>
      </c>
      <c r="I40" s="222">
        <f>IFERROR(VLOOKUP($H40,'[1]잔액(신용)'!$B:$C,2,0),0)</f>
        <v>0</v>
      </c>
      <c r="J40" s="223">
        <f>IFERROR(VLOOKUP($H40,'[1]잔액(신용전기)'!$B:$C,2,0),0)</f>
        <v>0</v>
      </c>
    </row>
    <row r="41" spans="1:10" ht="15" customHeight="1">
      <c r="A41" s="234">
        <v>11</v>
      </c>
      <c r="B41" s="258" t="s">
        <v>290</v>
      </c>
      <c r="C41" s="236">
        <v>113721</v>
      </c>
      <c r="D41" s="255">
        <f>IFERROR(VLOOKUP($C41,'[1]잔액(신용)'!$B:$C,2,0),0)</f>
        <v>0</v>
      </c>
      <c r="E41" s="259">
        <f>IFERROR(VLOOKUP($C41,'[1]잔액(신용전기)'!$B:$C,2,0),0)</f>
        <v>0</v>
      </c>
      <c r="F41" s="246">
        <v>9</v>
      </c>
      <c r="G41" s="220" t="s">
        <v>46</v>
      </c>
      <c r="H41" s="221">
        <v>140900</v>
      </c>
      <c r="I41" s="222">
        <f>IFERROR(VLOOKUP($H41,'[1]잔액(신용)'!$E:$F,2,0),0)</f>
        <v>28191230</v>
      </c>
      <c r="J41" s="223">
        <f>IFERROR(VLOOKUP($H41,'[1]잔액(신용전기)'!$E:$F,2,0),0)</f>
        <v>33224090</v>
      </c>
    </row>
    <row r="42" spans="1:10" ht="15" customHeight="1">
      <c r="A42" s="195" t="s">
        <v>291</v>
      </c>
      <c r="B42" s="196" t="s">
        <v>145</v>
      </c>
      <c r="C42" s="197">
        <v>113400</v>
      </c>
      <c r="D42" s="198">
        <f>SUM(D43:D54)</f>
        <v>0</v>
      </c>
      <c r="E42" s="199">
        <f>SUM(E43:E54)</f>
        <v>0</v>
      </c>
      <c r="F42" s="246">
        <v>10</v>
      </c>
      <c r="G42" s="220" t="s">
        <v>48</v>
      </c>
      <c r="H42" s="221">
        <v>141000</v>
      </c>
      <c r="I42" s="222">
        <f>IFERROR(VLOOKUP($H42,'[1]잔액(신용)'!$E:$F,2,0),0)</f>
        <v>0</v>
      </c>
      <c r="J42" s="223">
        <f>IFERROR(VLOOKUP($H42,'[1]잔액(신용전기)'!$E:$F,2,0),0)</f>
        <v>0</v>
      </c>
    </row>
    <row r="43" spans="1:10" ht="15" customHeight="1">
      <c r="A43" s="204">
        <v>1</v>
      </c>
      <c r="B43" s="260" t="s">
        <v>292</v>
      </c>
      <c r="C43" s="261"/>
      <c r="D43" s="262">
        <f>IFERROR(VLOOKUP(113402,'[1]잔액(신용)'!$B:$C,2,0),0)+IFERROR(VLOOKUP(113403,'[1]잔액(신용)'!$B:$C,2,0),0)</f>
        <v>0</v>
      </c>
      <c r="E43" s="256">
        <f>IFERROR(VLOOKUP(113402,'[1]잔액(신용전기)'!$B:$C,2,0),0)+IFERROR(VLOOKUP(113403,'[1]잔액(신용전기)'!$B:$C,2,0),0)</f>
        <v>0</v>
      </c>
      <c r="F43" s="246">
        <v>11</v>
      </c>
      <c r="G43" s="220" t="s">
        <v>115</v>
      </c>
      <c r="H43" s="221">
        <v>141100</v>
      </c>
      <c r="I43" s="222">
        <f>IFERROR(VLOOKUP($H43,'[1]잔액(신용)'!$E:$F,2,0),0)</f>
        <v>0</v>
      </c>
      <c r="J43" s="223">
        <f>IFERROR(VLOOKUP($H43,'[1]잔액(신용전기)'!$E:$F,2,0),0)</f>
        <v>0</v>
      </c>
    </row>
    <row r="44" spans="1:10" ht="15" customHeight="1">
      <c r="A44" s="214">
        <v>2</v>
      </c>
      <c r="B44" s="249" t="s">
        <v>293</v>
      </c>
      <c r="C44" s="263"/>
      <c r="D44" s="255">
        <f>IFERROR(VLOOKUP(113407,'[1]잔액(신용)'!$B:$C,2,0),0)+IFERROR(VLOOKUP(113408,'[1]잔액(신용)'!$B:$C,2,0),0)</f>
        <v>0</v>
      </c>
      <c r="E44" s="257">
        <f>IFERROR(VLOOKUP(113407,'[1]잔액(신용전기)'!$B:$C,2,0),0)+IFERROR(VLOOKUP(113408,'[1]잔액(신용전기)'!$B:$C,2,0),0)</f>
        <v>0</v>
      </c>
      <c r="F44" s="246">
        <v>12</v>
      </c>
      <c r="G44" s="264" t="s">
        <v>125</v>
      </c>
      <c r="H44" s="221">
        <v>141300</v>
      </c>
      <c r="I44" s="222">
        <f>IFERROR(VLOOKUP($H44,'[1]잔액(신용)'!$E:$F,2,0),0)</f>
        <v>720456574</v>
      </c>
      <c r="J44" s="223">
        <f>IFERROR(VLOOKUP($H44,'[1]잔액(신용전기)'!$E:$F,2,0),0)</f>
        <v>614627675</v>
      </c>
    </row>
    <row r="45" spans="1:10" ht="15" customHeight="1">
      <c r="A45" s="214">
        <v>3</v>
      </c>
      <c r="B45" s="249" t="s">
        <v>294</v>
      </c>
      <c r="C45" s="216">
        <v>113409</v>
      </c>
      <c r="D45" s="255">
        <f>IFERROR(VLOOKUP($C45,'[1]잔액(신용)'!$B:$C,2,0),0)</f>
        <v>0</v>
      </c>
      <c r="E45" s="257">
        <f>IFERROR(VLOOKUP($C45,'[1]잔액(신용전기)'!$B:$C,2,0),0)</f>
        <v>0</v>
      </c>
      <c r="F45" s="246"/>
      <c r="G45" s="247" t="s">
        <v>128</v>
      </c>
      <c r="H45" s="221">
        <v>126100</v>
      </c>
      <c r="I45" s="222">
        <f>IFERROR(VLOOKUP($H45,'[1]잔액(신용)'!$B:$C,2,0),0)</f>
        <v>0</v>
      </c>
      <c r="J45" s="223">
        <f>IFERROR(VLOOKUP($H45,'[1]잔액(신용전기)'!$B:$C,2,0),0)</f>
        <v>0</v>
      </c>
    </row>
    <row r="46" spans="1:10" ht="15" customHeight="1">
      <c r="A46" s="214">
        <v>4</v>
      </c>
      <c r="B46" s="249" t="s">
        <v>295</v>
      </c>
      <c r="C46" s="216">
        <v>113411</v>
      </c>
      <c r="D46" s="255">
        <f>IFERROR(VLOOKUP($C46,'[1]잔액(신용)'!$B:$C,2,0),0)</f>
        <v>0</v>
      </c>
      <c r="E46" s="257">
        <f>IFERROR(VLOOKUP($C46,'[1]잔액(신용전기)'!$B:$C,2,0),0)</f>
        <v>0</v>
      </c>
      <c r="F46" s="246"/>
      <c r="G46" s="247" t="s">
        <v>296</v>
      </c>
      <c r="H46" s="221">
        <v>126200</v>
      </c>
      <c r="I46" s="222">
        <f>IFERROR(VLOOKUP($H46,'[1]잔액(신용)'!$B:$C,2,0),0)</f>
        <v>436323517</v>
      </c>
      <c r="J46" s="223">
        <f>IFERROR(VLOOKUP($H46,'[1]잔액(신용전기)'!$B:$C,2,0),0)</f>
        <v>436323517</v>
      </c>
    </row>
    <row r="47" spans="1:10" ht="15" customHeight="1">
      <c r="A47" s="214">
        <v>5</v>
      </c>
      <c r="B47" s="249" t="s">
        <v>297</v>
      </c>
      <c r="C47" s="216">
        <v>113412</v>
      </c>
      <c r="D47" s="255">
        <f>IFERROR(VLOOKUP($C47,'[1]잔액(신용)'!$B:$C,2,0),0)</f>
        <v>0</v>
      </c>
      <c r="E47" s="257">
        <f>IFERROR(VLOOKUP($C47,'[1]잔액(신용전기)'!$B:$C,2,0),0)</f>
        <v>0</v>
      </c>
      <c r="F47" s="246">
        <v>13</v>
      </c>
      <c r="G47" s="220" t="s">
        <v>24</v>
      </c>
      <c r="H47" s="221">
        <v>141400</v>
      </c>
      <c r="I47" s="222">
        <f>IFERROR(VLOOKUP($H47,'[1]잔액(신용)'!$E:$F,2,0),0)</f>
        <v>81668</v>
      </c>
      <c r="J47" s="223">
        <f>IFERROR(VLOOKUP($H47,'[1]잔액(신용전기)'!$E:$F,2,0),0)</f>
        <v>84240</v>
      </c>
    </row>
    <row r="48" spans="1:10" ht="15" customHeight="1">
      <c r="A48" s="214">
        <v>6</v>
      </c>
      <c r="B48" s="249" t="s">
        <v>298</v>
      </c>
      <c r="C48" s="216">
        <v>113415</v>
      </c>
      <c r="D48" s="255">
        <f>IFERROR(VLOOKUP($C48,'[1]잔액(신용)'!$B:$C,2,0),0)</f>
        <v>0</v>
      </c>
      <c r="E48" s="257">
        <f>IFERROR(VLOOKUP($C48,'[1]잔액(신용전기)'!$B:$C,2,0),0)</f>
        <v>0</v>
      </c>
      <c r="F48" s="246">
        <v>14</v>
      </c>
      <c r="G48" s="264" t="s">
        <v>299</v>
      </c>
      <c r="H48" s="221">
        <v>141600</v>
      </c>
      <c r="I48" s="222">
        <f>IFERROR(VLOOKUP($H48,'[1]잔액(신용)'!$E:$F,2,0),0)</f>
        <v>1156570</v>
      </c>
      <c r="J48" s="223">
        <f>IFERROR(VLOOKUP($H48,'[1]잔액(신용전기)'!$E:$F,2,0),0)</f>
        <v>1480270</v>
      </c>
    </row>
    <row r="49" spans="1:10" ht="15" customHeight="1">
      <c r="A49" s="214">
        <v>7</v>
      </c>
      <c r="B49" s="249" t="s">
        <v>300</v>
      </c>
      <c r="C49" s="216">
        <v>113418</v>
      </c>
      <c r="D49" s="255">
        <f>IFERROR(VLOOKUP($C49,'[1]잔액(신용)'!$B:$C,2,0),0)</f>
        <v>0</v>
      </c>
      <c r="E49" s="257">
        <f>IFERROR(VLOOKUP($C49,'[1]잔액(신용전기)'!$B:$C,2,0),0)</f>
        <v>0</v>
      </c>
      <c r="F49" s="265">
        <v>15</v>
      </c>
      <c r="G49" s="264" t="s">
        <v>138</v>
      </c>
      <c r="H49" s="221">
        <v>141700</v>
      </c>
      <c r="I49" s="222">
        <f>IFERROR(VLOOKUP($H49,'[1]잔액(신용)'!$E:$F,2,0),0)</f>
        <v>49707727</v>
      </c>
      <c r="J49" s="223">
        <f>IFERROR(VLOOKUP($H49,'[1]잔액(신용전기)'!$E:$F,2,0),0)</f>
        <v>50118694</v>
      </c>
    </row>
    <row r="50" spans="1:10" ht="15" customHeight="1">
      <c r="A50" s="214">
        <v>8</v>
      </c>
      <c r="B50" s="249" t="s">
        <v>301</v>
      </c>
      <c r="C50" s="216">
        <v>113419</v>
      </c>
      <c r="D50" s="255">
        <f>IFERROR(VLOOKUP($C50,'[1]잔액(신용)'!$B:$C,2,0),0)</f>
        <v>0</v>
      </c>
      <c r="E50" s="257">
        <f>IFERROR(VLOOKUP($C50,'[1]잔액(신용전기)'!$B:$C,2,0),0)</f>
        <v>0</v>
      </c>
      <c r="F50" s="265">
        <v>16</v>
      </c>
      <c r="G50" s="264" t="s">
        <v>302</v>
      </c>
      <c r="H50" s="221">
        <v>137000</v>
      </c>
      <c r="I50" s="222">
        <f>IFERROR(VLOOKUP($H50,'[1]잔액(신용)'!$E:$F,2,0),0)</f>
        <v>0</v>
      </c>
      <c r="J50" s="223">
        <f>IFERROR(VLOOKUP($H50,'[1]잔액(신용전기)'!$E:$F,2,0),0)</f>
        <v>0</v>
      </c>
    </row>
    <row r="51" spans="1:10" ht="15" customHeight="1">
      <c r="A51" s="214">
        <v>9</v>
      </c>
      <c r="B51" s="249" t="s">
        <v>303</v>
      </c>
      <c r="C51" s="216">
        <v>113431</v>
      </c>
      <c r="D51" s="255">
        <f>IFERROR(VLOOKUP($C51,'[1]잔액(신용)'!$B:$C,2,0),0)</f>
        <v>0</v>
      </c>
      <c r="E51" s="257">
        <f>IFERROR(VLOOKUP($C51,'[1]잔액(신용전기)'!$B:$C,2,0),0)</f>
        <v>0</v>
      </c>
      <c r="F51" s="246">
        <v>17</v>
      </c>
      <c r="G51" s="220" t="s">
        <v>31</v>
      </c>
      <c r="H51" s="266">
        <v>147000</v>
      </c>
      <c r="I51" s="255">
        <f>IFERROR(VLOOKUP($H51,'[1]잔액(신용)'!$E:$F,2,0),0)</f>
        <v>0</v>
      </c>
      <c r="J51" s="223">
        <f>IFERROR(VLOOKUP($H51,'[1]잔액(신용전기)'!$E:$F,2,0),0)</f>
        <v>0</v>
      </c>
    </row>
    <row r="52" spans="1:10" ht="15" customHeight="1">
      <c r="A52" s="214">
        <v>10</v>
      </c>
      <c r="B52" s="267" t="s">
        <v>304</v>
      </c>
      <c r="C52" s="268">
        <v>113461</v>
      </c>
      <c r="D52" s="255">
        <f>IFERROR(VLOOKUP($C52,'[1]잔액(신용)'!$B:$C,2,0),0)</f>
        <v>0</v>
      </c>
      <c r="E52" s="257">
        <f>IFERROR(VLOOKUP($C52,'[1]잔액(신용전기)'!$B:$C,2,0),0)</f>
        <v>0</v>
      </c>
      <c r="F52" s="251">
        <v>18</v>
      </c>
      <c r="G52" s="220" t="s">
        <v>61</v>
      </c>
      <c r="H52" s="269">
        <v>141800</v>
      </c>
      <c r="I52" s="222">
        <f>IFERROR(VLOOKUP($H52,'[1]잔액(신용)'!$E:$F,2,0),0)</f>
        <v>0</v>
      </c>
      <c r="J52" s="223">
        <f>IFERROR(VLOOKUP($H52,'[1]잔액(신용전기)'!$E:$F,2,0),0)</f>
        <v>0</v>
      </c>
    </row>
    <row r="53" spans="1:10" ht="15" customHeight="1">
      <c r="A53" s="214">
        <v>11</v>
      </c>
      <c r="B53" s="267" t="s">
        <v>305</v>
      </c>
      <c r="C53" s="268">
        <v>113471</v>
      </c>
      <c r="D53" s="255">
        <f>IFERROR(VLOOKUP($C53,'[1]잔액(신용)'!$B:$C,2,0),0)</f>
        <v>0</v>
      </c>
      <c r="E53" s="257">
        <f>IFERROR(VLOOKUP($C53,'[1]잔액(신용전기)'!$B:$C,2,0),0)</f>
        <v>0</v>
      </c>
      <c r="F53" s="246">
        <v>19</v>
      </c>
      <c r="G53" s="220" t="s">
        <v>306</v>
      </c>
      <c r="H53" s="270"/>
      <c r="I53" s="271">
        <f>IFERROR(VLOOKUP(141200,'[1]잔액(신용)'!$E:$F,2,0),0)+IFERROR(VLOOKUP(141500,'[1]잔액(신용)'!$E:$F,2,0),0)</f>
        <v>10804149</v>
      </c>
      <c r="J53" s="241">
        <f>IFERROR(VLOOKUP(141200,'[1]잔액(신용전기)'!$E:$F,2,0),0)+IFERROR(VLOOKUP(141500,'[1]잔액(신용전기)'!$E:$F,2,0),0)</f>
        <v>10165020</v>
      </c>
    </row>
    <row r="54" spans="1:10" ht="15" customHeight="1">
      <c r="A54" s="272">
        <v>12</v>
      </c>
      <c r="B54" s="258" t="s">
        <v>307</v>
      </c>
      <c r="C54" s="236">
        <v>113472</v>
      </c>
      <c r="D54" s="271">
        <f>IFERROR(VLOOKUP($C54,'[1]잔액(신용)'!$B:$C,2,0),0)</f>
        <v>0</v>
      </c>
      <c r="E54" s="273">
        <f>IFERROR(VLOOKUP($C54,'[1]잔액(신용전기)'!$B:$C,2,0),0)</f>
        <v>0</v>
      </c>
      <c r="F54" s="274">
        <v>20</v>
      </c>
      <c r="G54" s="220" t="s">
        <v>308</v>
      </c>
      <c r="H54" s="275">
        <v>142100</v>
      </c>
      <c r="I54" s="276">
        <f>IFERROR(VLOOKUP($H54,'[1]잔액(신용)'!$E:$F,2,0),0)</f>
        <v>0</v>
      </c>
      <c r="J54" s="277">
        <f>IFERROR(VLOOKUP($H54,'[1]잔액(신용전기)'!$E:$F,2,0),0)</f>
        <v>0</v>
      </c>
    </row>
    <row r="55" spans="1:10" ht="15" customHeight="1">
      <c r="A55" s="195" t="s">
        <v>133</v>
      </c>
      <c r="B55" s="196" t="s">
        <v>309</v>
      </c>
      <c r="C55" s="278">
        <v>113600</v>
      </c>
      <c r="D55" s="198">
        <f>IFERROR(VLOOKUP($C55,'[1]잔액(신용)'!$B:$C,2,0),0)</f>
        <v>0</v>
      </c>
      <c r="E55" s="199">
        <f>IFERROR(VLOOKUP($C55,'[1]잔액(신용전기)'!$B:$C,2,0),0)</f>
        <v>0</v>
      </c>
      <c r="F55" s="279">
        <v>21</v>
      </c>
      <c r="G55" s="280" t="s">
        <v>310</v>
      </c>
      <c r="H55" s="275">
        <v>142200</v>
      </c>
      <c r="I55" s="276">
        <f>IFERROR(VLOOKUP($H55,'[1]잔액(신용)'!$E:$F,2,0),0)</f>
        <v>0</v>
      </c>
      <c r="J55" s="277">
        <f>IFERROR(VLOOKUP($H55,'[1]잔액(신용전기)'!$E:$F,2,0),0)</f>
        <v>0</v>
      </c>
    </row>
    <row r="56" spans="1:10" ht="15" customHeight="1">
      <c r="A56" s="195" t="s">
        <v>311</v>
      </c>
      <c r="B56" s="196" t="s">
        <v>312</v>
      </c>
      <c r="C56" s="197"/>
      <c r="D56" s="198">
        <f>SUM(D57,D74,D93,D95)-SUM(D58:D59,D75,D94,D96)</f>
        <v>218925175912</v>
      </c>
      <c r="E56" s="199">
        <f>SUM(E57,E74,E93,E95)-SUM(E58:E59,E75,E94,E96)</f>
        <v>178304998719</v>
      </c>
      <c r="F56" s="200" t="s">
        <v>291</v>
      </c>
      <c r="G56" s="201" t="s">
        <v>313</v>
      </c>
      <c r="H56" s="281"/>
      <c r="I56" s="198">
        <f>IF((IFERROR(VLOOKUP(147800,'[1]잔액(신용)'!$E:$F,2,0),0))-(IFERROR(VLOOKUP(127800,'[1]잔액(신용)'!$B:$C,2,0),0))&gt;=0,(IFERROR(VLOOKUP(147800,'[1]잔액(신용)'!$E:$F,2,0),0))-(IFERROR(VLOOKUP(127800,'[1]잔액(신용)'!$B:$C,2,0),0)),0)</f>
        <v>0</v>
      </c>
      <c r="J56" s="203">
        <f>IF((IFERROR(VLOOKUP(147800,'[1]잔액(신용전기)'!$E:$F,2,0),0))-(IFERROR(VLOOKUP(127800,'[1]잔액(신용전기)'!$B:$C,2,0),0))&gt;=0,(IFERROR(VLOOKUP(147800,'[1]잔액(신용전기)'!$E:$F,2,0),0))-(IFERROR(VLOOKUP(127800,'[1]잔액(신용전기)'!$B:$C,2,0),0)),0)</f>
        <v>0</v>
      </c>
    </row>
    <row r="57" spans="1:10" ht="15" customHeight="1">
      <c r="A57" s="282">
        <v>1</v>
      </c>
      <c r="B57" s="283" t="s">
        <v>108</v>
      </c>
      <c r="C57" s="284"/>
      <c r="D57" s="285">
        <f>SUM(D60:D73)</f>
        <v>192655647383</v>
      </c>
      <c r="E57" s="286">
        <f>SUM(E60:E73)</f>
        <v>149749415584</v>
      </c>
      <c r="F57" s="287" t="s">
        <v>133</v>
      </c>
      <c r="G57" s="288" t="s">
        <v>314</v>
      </c>
      <c r="H57" s="202"/>
      <c r="I57" s="289">
        <f>IF('3.일반(FP)'!D121&gt;=0,0,'3.일반(FP)'!D121*-1)</f>
        <v>0</v>
      </c>
      <c r="J57" s="289">
        <f>IF('3.일반(FP)'!E121&gt;=0,0,'3.일반(FP)'!E121*-1)</f>
        <v>0</v>
      </c>
    </row>
    <row r="58" spans="1:10" ht="15" customHeight="1">
      <c r="A58" s="290"/>
      <c r="B58" s="291" t="s">
        <v>19</v>
      </c>
      <c r="C58" s="263"/>
      <c r="D58" s="262">
        <f>IFERROR(VLOOKUP(146101,'[1]잔액(신용)'!$E:$F,2,0),0)+IFERROR(VLOOKUP(146111,'[1]잔액(신용)'!$E:$F,2,0),0)+IFERROR(VLOOKUP(146104,'[1]잔액(신용)'!$E:$F,2,0),0)</f>
        <v>2750009309</v>
      </c>
      <c r="E58" s="256">
        <f>IFERROR(VLOOKUP(146101,'[1]잔액(신용전기)'!$E:$F,2,0),0)+IFERROR(VLOOKUP(146111,'[1]잔액(신용전기)'!$E:$F,2,0),0)+IFERROR(VLOOKUP(146104,'[1]잔액(신용전기)'!$E:$F,2,0),0)</f>
        <v>2373605541</v>
      </c>
      <c r="F58" s="292" t="s">
        <v>315</v>
      </c>
      <c r="G58" s="292"/>
      <c r="H58" s="202"/>
      <c r="I58" s="293">
        <f>SUM(I8,I24,I31,I56,I57)</f>
        <v>298664698549</v>
      </c>
      <c r="J58" s="294">
        <f>SUM(J8,J24,J31,J56,J57)</f>
        <v>285291039959</v>
      </c>
    </row>
    <row r="59" spans="1:10" ht="15" customHeight="1">
      <c r="A59" s="290"/>
      <c r="B59" s="291" t="s">
        <v>273</v>
      </c>
      <c r="C59" s="216">
        <v>146302</v>
      </c>
      <c r="D59" s="255">
        <f>IFERROR(VLOOKUP($C59,'[1]잔액(신용)'!$E:$F,2,0),0)</f>
        <v>0</v>
      </c>
      <c r="E59" s="257">
        <f>IFERROR(VLOOKUP($C59,'[1]잔액(신용전기)'!$E:$F,2,0),0)</f>
        <v>0</v>
      </c>
      <c r="F59" s="295" t="s">
        <v>10</v>
      </c>
      <c r="G59" s="296" t="s">
        <v>144</v>
      </c>
      <c r="H59" s="297"/>
      <c r="I59" s="198">
        <f>'3.일반(FP)'!I60</f>
        <v>15563414323</v>
      </c>
      <c r="J59" s="203">
        <f>'3.일반(FP)'!J60</f>
        <v>12614295285</v>
      </c>
    </row>
    <row r="60" spans="1:10" ht="15" customHeight="1">
      <c r="A60" s="227" t="s">
        <v>161</v>
      </c>
      <c r="B60" s="215" t="s">
        <v>316</v>
      </c>
      <c r="C60" s="216">
        <v>114200</v>
      </c>
      <c r="D60" s="255">
        <f>IFERROR(VLOOKUP($C60,'[1]잔액(신용)'!$B:$C,2,0),0)</f>
        <v>97681332530</v>
      </c>
      <c r="E60" s="257">
        <f>IFERROR(VLOOKUP($C60,'[1]잔액(신용전기)'!$B:$C,2,0),0)</f>
        <v>70661076228</v>
      </c>
      <c r="F60" s="298">
        <v>1</v>
      </c>
      <c r="G60" s="299" t="s">
        <v>146</v>
      </c>
      <c r="H60" s="300"/>
      <c r="I60" s="301">
        <f>'3.일반(FP)'!I61</f>
        <v>13137085000</v>
      </c>
      <c r="J60" s="302">
        <f>'3.일반(FP)'!J61</f>
        <v>11161725000</v>
      </c>
    </row>
    <row r="61" spans="1:10" ht="15" customHeight="1">
      <c r="A61" s="227" t="s">
        <v>237</v>
      </c>
      <c r="B61" s="215" t="s">
        <v>317</v>
      </c>
      <c r="C61" s="216">
        <v>114300</v>
      </c>
      <c r="D61" s="255">
        <f>IFERROR(VLOOKUP($C61,'[1]잔액(신용)'!$B:$C,2,0),0)</f>
        <v>50558679488</v>
      </c>
      <c r="E61" s="257">
        <f>IFERROR(VLOOKUP($C61,'[1]잔액(신용전기)'!$B:$C,2,0),0)</f>
        <v>41498412570</v>
      </c>
      <c r="F61" s="303"/>
      <c r="G61" s="304" t="s">
        <v>148</v>
      </c>
      <c r="H61" s="305"/>
      <c r="I61" s="253">
        <f>'3.일반(FP)'!I62</f>
        <v>4699277</v>
      </c>
      <c r="J61" s="254">
        <f>'3.일반(FP)'!J62</f>
        <v>4718463</v>
      </c>
    </row>
    <row r="62" spans="1:10" ht="15" customHeight="1">
      <c r="A62" s="227" t="s">
        <v>242</v>
      </c>
      <c r="B62" s="215" t="s">
        <v>318</v>
      </c>
      <c r="C62" s="216">
        <v>114400</v>
      </c>
      <c r="D62" s="255">
        <f>IFERROR(VLOOKUP($C62,'[1]잔액(신용)'!$B:$C,2,0),0)</f>
        <v>4451240037</v>
      </c>
      <c r="E62" s="257">
        <f>IFERROR(VLOOKUP($C62,'[1]잔액(신용전기)'!$B:$C,2,0),0)</f>
        <v>1832500458</v>
      </c>
      <c r="F62" s="303">
        <v>2</v>
      </c>
      <c r="G62" s="267" t="s">
        <v>150</v>
      </c>
      <c r="H62" s="305"/>
      <c r="I62" s="253">
        <f>'3.일반(FP)'!I63</f>
        <v>577027600</v>
      </c>
      <c r="J62" s="254">
        <f>'3.일반(FP)'!J63</f>
        <v>586469748</v>
      </c>
    </row>
    <row r="63" spans="1:10" ht="15" customHeight="1">
      <c r="A63" s="227" t="s">
        <v>245</v>
      </c>
      <c r="B63" s="215" t="s">
        <v>319</v>
      </c>
      <c r="C63" s="216">
        <v>114500</v>
      </c>
      <c r="D63" s="255">
        <f>IFERROR(VLOOKUP($C63,'[1]잔액(신용)'!$B:$C,2,0),0)</f>
        <v>15800000</v>
      </c>
      <c r="E63" s="257">
        <f>IFERROR(VLOOKUP($C63,'[1]잔액(신용전기)'!$B:$C,2,0),0)</f>
        <v>0</v>
      </c>
      <c r="F63" s="303">
        <v>3</v>
      </c>
      <c r="G63" s="267" t="s">
        <v>320</v>
      </c>
      <c r="H63" s="305"/>
      <c r="I63" s="253">
        <f>'3.일반(FP)'!I64</f>
        <v>13901000</v>
      </c>
      <c r="J63" s="254">
        <f>'3.일반(FP)'!J64</f>
        <v>13419000</v>
      </c>
    </row>
    <row r="64" spans="1:10" ht="15" customHeight="1">
      <c r="A64" s="227" t="s">
        <v>248</v>
      </c>
      <c r="B64" s="215" t="s">
        <v>321</v>
      </c>
      <c r="C64" s="216">
        <v>114600</v>
      </c>
      <c r="D64" s="255">
        <f>IFERROR(VLOOKUP($C64,'[1]잔액(신용)'!$B:$C,2,0),0)</f>
        <v>0</v>
      </c>
      <c r="E64" s="257">
        <f>IFERROR(VLOOKUP($C64,'[1]잔액(신용전기)'!$B:$C,2,0),0)</f>
        <v>0</v>
      </c>
      <c r="F64" s="306">
        <v>4</v>
      </c>
      <c r="G64" s="307" t="s">
        <v>153</v>
      </c>
      <c r="H64" s="308"/>
      <c r="I64" s="253">
        <f>'3.일반(FP)'!I65</f>
        <v>1840100000</v>
      </c>
      <c r="J64" s="254">
        <f>'3.일반(FP)'!J65</f>
        <v>857400000</v>
      </c>
    </row>
    <row r="65" spans="1:10" ht="15" customHeight="1">
      <c r="A65" s="227" t="s">
        <v>322</v>
      </c>
      <c r="B65" s="215" t="s">
        <v>323</v>
      </c>
      <c r="C65" s="216">
        <v>114700</v>
      </c>
      <c r="D65" s="255">
        <f>IFERROR(VLOOKUP($C65,'[1]잔액(신용)'!$B:$C,2,0),0)</f>
        <v>309500000</v>
      </c>
      <c r="E65" s="257">
        <f>IFERROR(VLOOKUP($C65,'[1]잔액(신용전기)'!$B:$C,2,0),0)</f>
        <v>363700000</v>
      </c>
      <c r="F65" s="295" t="s">
        <v>324</v>
      </c>
      <c r="G65" s="296" t="s">
        <v>325</v>
      </c>
      <c r="H65" s="297"/>
      <c r="I65" s="198">
        <f>'3.일반(FP)'!I66</f>
        <v>2995604219</v>
      </c>
      <c r="J65" s="203">
        <f>'3.일반(FP)'!J66</f>
        <v>2995604219</v>
      </c>
    </row>
    <row r="66" spans="1:10" ht="15" customHeight="1">
      <c r="A66" s="227" t="s">
        <v>255</v>
      </c>
      <c r="B66" s="215" t="s">
        <v>326</v>
      </c>
      <c r="C66" s="216">
        <v>114800</v>
      </c>
      <c r="D66" s="255">
        <f>IFERROR(VLOOKUP($C66,'[1]잔액(신용)'!$B:$C,2,0),0)</f>
        <v>0</v>
      </c>
      <c r="E66" s="257">
        <f>IFERROR(VLOOKUP($C66,'[1]잔액(신용전기)'!$B:$C,2,0),0)</f>
        <v>0</v>
      </c>
      <c r="F66" s="298">
        <v>1</v>
      </c>
      <c r="G66" s="299" t="s">
        <v>158</v>
      </c>
      <c r="H66" s="300"/>
      <c r="I66" s="301">
        <f>'3.일반(FP)'!I67</f>
        <v>2995604219</v>
      </c>
      <c r="J66" s="302">
        <f>'3.일반(FP)'!J67</f>
        <v>2995604219</v>
      </c>
    </row>
    <row r="67" spans="1:10" ht="15" customHeight="1">
      <c r="A67" s="227" t="s">
        <v>327</v>
      </c>
      <c r="B67" s="215" t="s">
        <v>328</v>
      </c>
      <c r="C67" s="216">
        <v>114900</v>
      </c>
      <c r="D67" s="255">
        <f>IFERROR(VLOOKUP($C67,'[1]잔액(신용)'!$B:$C,2,0),0)</f>
        <v>39639095328</v>
      </c>
      <c r="E67" s="257">
        <f>IFERROR(VLOOKUP($C67,'[1]잔액(신용전기)'!$B:$C,2,0),0)</f>
        <v>35393726328</v>
      </c>
      <c r="F67" s="303" t="s">
        <v>329</v>
      </c>
      <c r="G67" s="267" t="s">
        <v>162</v>
      </c>
      <c r="H67" s="305"/>
      <c r="I67" s="253">
        <f>'3.일반(FP)'!I68</f>
        <v>0</v>
      </c>
      <c r="J67" s="254">
        <f>'3.일반(FP)'!J68</f>
        <v>0</v>
      </c>
    </row>
    <row r="68" spans="1:10" ht="15" customHeight="1">
      <c r="A68" s="227" t="s">
        <v>262</v>
      </c>
      <c r="B68" s="215" t="s">
        <v>330</v>
      </c>
      <c r="C68" s="216">
        <v>115000</v>
      </c>
      <c r="D68" s="255">
        <f>IFERROR(VLOOKUP($C68,'[1]잔액(신용)'!$B:$C,2,0),0)</f>
        <v>0</v>
      </c>
      <c r="E68" s="257">
        <f>IFERROR(VLOOKUP($C68,'[1]잔액(신용전기)'!$B:$C,2,0),0)</f>
        <v>0</v>
      </c>
      <c r="F68" s="303" t="s">
        <v>331</v>
      </c>
      <c r="G68" s="267" t="s">
        <v>165</v>
      </c>
      <c r="H68" s="305"/>
      <c r="I68" s="253">
        <f>'3.일반(FP)'!I69</f>
        <v>2995604219</v>
      </c>
      <c r="J68" s="254">
        <f>'3.일반(FP)'!J69</f>
        <v>2995604219</v>
      </c>
    </row>
    <row r="69" spans="1:10" ht="15" customHeight="1">
      <c r="A69" s="227" t="s">
        <v>265</v>
      </c>
      <c r="B69" s="215" t="s">
        <v>332</v>
      </c>
      <c r="C69" s="216">
        <v>115100</v>
      </c>
      <c r="D69" s="255">
        <f>IFERROR(VLOOKUP($C69,'[1]잔액(신용)'!$B:$C,2,0),0)</f>
        <v>0</v>
      </c>
      <c r="E69" s="257">
        <f>IFERROR(VLOOKUP($C69,'[1]잔액(신용전기)'!$B:$C,2,0),0)</f>
        <v>0</v>
      </c>
      <c r="F69" s="306">
        <v>2</v>
      </c>
      <c r="G69" s="307" t="s">
        <v>167</v>
      </c>
      <c r="H69" s="308"/>
      <c r="I69" s="276">
        <f>'3.일반(FP)'!I70</f>
        <v>0</v>
      </c>
      <c r="J69" s="277">
        <f>'3.일반(FP)'!J70</f>
        <v>0</v>
      </c>
    </row>
    <row r="70" spans="1:10" ht="15" customHeight="1">
      <c r="A70" s="227" t="s">
        <v>333</v>
      </c>
      <c r="B70" s="215" t="s">
        <v>334</v>
      </c>
      <c r="C70" s="216">
        <v>115200</v>
      </c>
      <c r="D70" s="255">
        <f>IFERROR(VLOOKUP($C70,'[1]잔액(신용)'!$B:$C,2,0),0)</f>
        <v>0</v>
      </c>
      <c r="E70" s="257">
        <f>IFERROR(VLOOKUP($C70,'[1]잔액(신용전기)'!$B:$C,2,0),0)</f>
        <v>0</v>
      </c>
      <c r="F70" s="295" t="s">
        <v>104</v>
      </c>
      <c r="G70" s="296" t="s">
        <v>169</v>
      </c>
      <c r="H70" s="297"/>
      <c r="I70" s="198">
        <f>'3.일반(FP)'!I71</f>
        <v>-166878416</v>
      </c>
      <c r="J70" s="203">
        <f>'3.일반(FP)'!J71</f>
        <v>-225141358</v>
      </c>
    </row>
    <row r="71" spans="1:10" ht="15" customHeight="1">
      <c r="A71" s="227" t="s">
        <v>335</v>
      </c>
      <c r="B71" s="215" t="s">
        <v>336</v>
      </c>
      <c r="C71" s="216">
        <v>115300</v>
      </c>
      <c r="D71" s="255">
        <f>IFERROR(VLOOKUP($C71,'[1]잔액(신용)'!$B:$C,2,0),0)</f>
        <v>0</v>
      </c>
      <c r="E71" s="257">
        <f>IFERROR(VLOOKUP($C71,'[1]잔액(신용전기)'!$B:$C,2,0),0)</f>
        <v>0</v>
      </c>
      <c r="F71" s="303">
        <v>1</v>
      </c>
      <c r="G71" s="267" t="s">
        <v>171</v>
      </c>
      <c r="H71" s="305"/>
      <c r="I71" s="253">
        <f>'3.일반(FP)'!I72</f>
        <v>134878416</v>
      </c>
      <c r="J71" s="254">
        <f>'3.일반(FP)'!J72</f>
        <v>219841358</v>
      </c>
    </row>
    <row r="72" spans="1:10" ht="15" customHeight="1">
      <c r="A72" s="227" t="s">
        <v>337</v>
      </c>
      <c r="B72" s="215" t="s">
        <v>338</v>
      </c>
      <c r="C72" s="216">
        <v>115400</v>
      </c>
      <c r="D72" s="255">
        <f>IFERROR(VLOOKUP($C72,'[1]잔액(신용)'!$B:$C,2,0),0)</f>
        <v>0</v>
      </c>
      <c r="E72" s="257">
        <f>IFERROR(VLOOKUP($C72,'[1]잔액(신용전기)'!$B:$C,2,0),0)</f>
        <v>0</v>
      </c>
      <c r="F72" s="306">
        <v>2</v>
      </c>
      <c r="G72" s="307" t="s">
        <v>173</v>
      </c>
      <c r="H72" s="308"/>
      <c r="I72" s="276">
        <f>'3.일반(FP)'!I73</f>
        <v>32000000</v>
      </c>
      <c r="J72" s="277">
        <f>'3.일반(FP)'!J73</f>
        <v>5300000</v>
      </c>
    </row>
    <row r="73" spans="1:10" ht="15" customHeight="1">
      <c r="A73" s="227" t="s">
        <v>339</v>
      </c>
      <c r="B73" s="215" t="s">
        <v>340</v>
      </c>
      <c r="C73" s="216">
        <v>119100</v>
      </c>
      <c r="D73" s="255">
        <f>IFERROR(VLOOKUP($C73,'[1]잔액(신용)'!$B:$C,2,0),0)</f>
        <v>0</v>
      </c>
      <c r="E73" s="257">
        <f>IFERROR(VLOOKUP($C73,'[1]잔액(신용전기)'!$B:$C,2,0),0)</f>
        <v>0</v>
      </c>
      <c r="F73" s="295" t="s">
        <v>126</v>
      </c>
      <c r="G73" s="296" t="s">
        <v>175</v>
      </c>
      <c r="H73" s="297"/>
      <c r="I73" s="309">
        <f>'3.일반(FP)'!I74</f>
        <v>0</v>
      </c>
      <c r="J73" s="310">
        <f>'3.일반(FP)'!J74</f>
        <v>0</v>
      </c>
    </row>
    <row r="74" spans="1:10" ht="15" customHeight="1">
      <c r="A74" s="311">
        <v>2</v>
      </c>
      <c r="B74" s="312" t="s">
        <v>112</v>
      </c>
      <c r="C74" s="224"/>
      <c r="D74" s="225">
        <f>SUM(D76:D92)</f>
        <v>29517650108</v>
      </c>
      <c r="E74" s="226">
        <f>SUM(E76:E92)</f>
        <v>31398655026</v>
      </c>
      <c r="F74" s="298">
        <v>1</v>
      </c>
      <c r="G74" s="299" t="s">
        <v>177</v>
      </c>
      <c r="H74" s="300"/>
      <c r="I74" s="301">
        <f>'3.일반(FP)'!I75</f>
        <v>0</v>
      </c>
      <c r="J74" s="302">
        <f>'3.일반(FP)'!J75</f>
        <v>0</v>
      </c>
    </row>
    <row r="75" spans="1:10" ht="15" customHeight="1">
      <c r="A75" s="290"/>
      <c r="B75" s="291" t="s">
        <v>19</v>
      </c>
      <c r="C75" s="216">
        <v>146102</v>
      </c>
      <c r="D75" s="255">
        <f>IFERROR(VLOOKUP($C75,'[1]잔액(신용)'!$E:$F,2,0),0)</f>
        <v>498112270</v>
      </c>
      <c r="E75" s="257">
        <f>IFERROR(VLOOKUP($C75,'[1]잔액(신용전기)'!$E:$F,2,0),0)</f>
        <v>469466350</v>
      </c>
      <c r="F75" s="303"/>
      <c r="G75" s="313" t="s">
        <v>178</v>
      </c>
      <c r="H75" s="305"/>
      <c r="I75" s="253">
        <f>'3.일반(FP)'!I76</f>
        <v>0</v>
      </c>
      <c r="J75" s="254">
        <f>'3.일반(FP)'!J76</f>
        <v>0</v>
      </c>
    </row>
    <row r="76" spans="1:10" ht="15" customHeight="1">
      <c r="A76" s="227" t="s">
        <v>161</v>
      </c>
      <c r="B76" s="215" t="s">
        <v>341</v>
      </c>
      <c r="C76" s="216">
        <v>117100</v>
      </c>
      <c r="D76" s="255">
        <f>IFERROR(VLOOKUP($C76,'[1]잔액(신용)'!$B:$C,2,0),0)</f>
        <v>0</v>
      </c>
      <c r="E76" s="257">
        <f>IFERROR(VLOOKUP($C76,'[1]잔액(신용전기)'!$B:$C,2,0),0)</f>
        <v>0</v>
      </c>
      <c r="F76" s="303">
        <v>2</v>
      </c>
      <c r="G76" s="267" t="s">
        <v>179</v>
      </c>
      <c r="H76" s="305"/>
      <c r="I76" s="253">
        <f>'3.일반(FP)'!I77</f>
        <v>0</v>
      </c>
      <c r="J76" s="254">
        <f>'3.일반(FP)'!J77</f>
        <v>0</v>
      </c>
    </row>
    <row r="77" spans="1:10" ht="15" customHeight="1">
      <c r="A77" s="227" t="s">
        <v>237</v>
      </c>
      <c r="B77" s="215" t="s">
        <v>342</v>
      </c>
      <c r="C77" s="216">
        <v>117200</v>
      </c>
      <c r="D77" s="255">
        <f>IFERROR(VLOOKUP($C77,'[1]잔액(신용)'!$B:$C,2,0),0)</f>
        <v>7366837000</v>
      </c>
      <c r="E77" s="257">
        <f>IFERROR(VLOOKUP($C77,'[1]잔액(신용전기)'!$B:$C,2,0),0)</f>
        <v>7504049288</v>
      </c>
      <c r="F77" s="314"/>
      <c r="G77" s="304" t="s">
        <v>181</v>
      </c>
      <c r="H77" s="308"/>
      <c r="I77" s="276">
        <f>'3.일반(FP)'!I78</f>
        <v>0</v>
      </c>
      <c r="J77" s="277">
        <f>'3.일반(FP)'!J78</f>
        <v>0</v>
      </c>
    </row>
    <row r="78" spans="1:10" ht="15" customHeight="1">
      <c r="A78" s="227" t="s">
        <v>343</v>
      </c>
      <c r="B78" s="215" t="s">
        <v>344</v>
      </c>
      <c r="C78" s="216">
        <v>117300</v>
      </c>
      <c r="D78" s="255">
        <f>IFERROR(VLOOKUP($C78,'[1]잔액(신용)'!$B:$C,2,0),0)</f>
        <v>0</v>
      </c>
      <c r="E78" s="257">
        <f>IFERROR(VLOOKUP($C78,'[1]잔액(신용전기)'!$B:$C,2,0),0)</f>
        <v>0</v>
      </c>
      <c r="F78" s="306">
        <v>3</v>
      </c>
      <c r="G78" s="315" t="s">
        <v>345</v>
      </c>
      <c r="H78" s="316"/>
      <c r="I78" s="276">
        <f>'3.일반(FP)'!I79</f>
        <v>0</v>
      </c>
      <c r="J78" s="277">
        <f>'3.일반(FP)'!J79</f>
        <v>0</v>
      </c>
    </row>
    <row r="79" spans="1:10" ht="15" customHeight="1">
      <c r="A79" s="227" t="s">
        <v>245</v>
      </c>
      <c r="B79" s="215" t="s">
        <v>346</v>
      </c>
      <c r="C79" s="216">
        <v>117400</v>
      </c>
      <c r="D79" s="255">
        <f>IFERROR(VLOOKUP($C79,'[1]잔액(신용)'!$B:$C,2,0),0)</f>
        <v>0</v>
      </c>
      <c r="E79" s="257">
        <f>IFERROR(VLOOKUP($C79,'[1]잔액(신용전기)'!$B:$C,2,0),0)</f>
        <v>0</v>
      </c>
      <c r="F79" s="317" t="s">
        <v>106</v>
      </c>
      <c r="G79" s="318" t="s">
        <v>183</v>
      </c>
      <c r="H79" s="319"/>
      <c r="I79" s="320">
        <f>'3.일반(FP)'!I80</f>
        <v>9981177616</v>
      </c>
      <c r="J79" s="321">
        <f>'3.일반(FP)'!J80</f>
        <v>9279368515</v>
      </c>
    </row>
    <row r="80" spans="1:10" ht="15" customHeight="1">
      <c r="A80" s="227" t="s">
        <v>248</v>
      </c>
      <c r="B80" s="215" t="s">
        <v>347</v>
      </c>
      <c r="C80" s="216">
        <v>117500</v>
      </c>
      <c r="D80" s="255">
        <f>IFERROR(VLOOKUP($C80,'[1]잔액(신용)'!$B:$C,2,0),0)</f>
        <v>0</v>
      </c>
      <c r="E80" s="257">
        <f>IFERROR(VLOOKUP($C80,'[1]잔액(신용전기)'!$B:$C,2,0),0)</f>
        <v>0</v>
      </c>
      <c r="F80" s="322"/>
      <c r="G80" s="323" t="s">
        <v>185</v>
      </c>
      <c r="H80" s="324"/>
      <c r="I80" s="325">
        <f>'3.일반(FP)'!I81</f>
        <v>0</v>
      </c>
      <c r="J80" s="326">
        <f>'3.일반(FP)'!J81</f>
        <v>0</v>
      </c>
    </row>
    <row r="81" spans="1:10" ht="15" customHeight="1">
      <c r="A81" s="227" t="s">
        <v>253</v>
      </c>
      <c r="B81" s="215" t="s">
        <v>348</v>
      </c>
      <c r="C81" s="216">
        <v>117600</v>
      </c>
      <c r="D81" s="255">
        <f>IFERROR(VLOOKUP($C81,'[1]잔액(신용)'!$B:$C,2,0),0)</f>
        <v>0</v>
      </c>
      <c r="E81" s="257">
        <f>IFERROR(VLOOKUP($C81,'[1]잔액(신용전기)'!$B:$C,2,0),0)</f>
        <v>0</v>
      </c>
      <c r="F81" s="327">
        <v>1</v>
      </c>
      <c r="G81" s="328" t="s">
        <v>349</v>
      </c>
      <c r="H81" s="329"/>
      <c r="I81" s="330">
        <f>'3.일반(FP)'!I82</f>
        <v>2415080725</v>
      </c>
      <c r="J81" s="331">
        <f>'3.일반(FP)'!J82</f>
        <v>2011080725</v>
      </c>
    </row>
    <row r="82" spans="1:10" ht="15" customHeight="1">
      <c r="A82" s="227" t="s">
        <v>255</v>
      </c>
      <c r="B82" s="215" t="s">
        <v>350</v>
      </c>
      <c r="C82" s="216">
        <v>117700</v>
      </c>
      <c r="D82" s="255">
        <f>IFERROR(VLOOKUP($C82,'[1]잔액(신용)'!$B:$C,2,0),0)</f>
        <v>9879964018</v>
      </c>
      <c r="E82" s="257">
        <f>IFERROR(VLOOKUP($C82,'[1]잔액(신용전기)'!$B:$C,2,0),0)</f>
        <v>10898954000</v>
      </c>
      <c r="F82" s="332">
        <v>2</v>
      </c>
      <c r="G82" s="333" t="s">
        <v>189</v>
      </c>
      <c r="H82" s="334"/>
      <c r="I82" s="253">
        <f>'3.일반(FP)'!I83</f>
        <v>4047000209</v>
      </c>
      <c r="J82" s="335">
        <f>'3.일반(FP)'!J83</f>
        <v>3386300401</v>
      </c>
    </row>
    <row r="83" spans="1:10" ht="15" customHeight="1">
      <c r="A83" s="227" t="s">
        <v>259</v>
      </c>
      <c r="B83" s="215" t="s">
        <v>351</v>
      </c>
      <c r="C83" s="216">
        <v>117800</v>
      </c>
      <c r="D83" s="255">
        <f>IFERROR(VLOOKUP($C83,'[1]잔액(신용)'!$B:$C,2,0),0)</f>
        <v>0</v>
      </c>
      <c r="E83" s="257">
        <f>IFERROR(VLOOKUP($C83,'[1]잔액(신용전기)'!$B:$C,2,0),0)</f>
        <v>0</v>
      </c>
      <c r="F83" s="298" t="s">
        <v>190</v>
      </c>
      <c r="G83" s="299" t="s">
        <v>352</v>
      </c>
      <c r="H83" s="300"/>
      <c r="I83" s="301">
        <f>'3.일반(FP)'!I84</f>
        <v>3856852209</v>
      </c>
      <c r="J83" s="302">
        <f>'3.일반(FP)'!J84</f>
        <v>3196152401</v>
      </c>
    </row>
    <row r="84" spans="1:10" ht="15" customHeight="1">
      <c r="A84" s="227" t="s">
        <v>262</v>
      </c>
      <c r="B84" s="215" t="s">
        <v>353</v>
      </c>
      <c r="C84" s="216">
        <v>117900</v>
      </c>
      <c r="D84" s="255">
        <f>IFERROR(VLOOKUP($C84,'[1]잔액(신용)'!$B:$C,2,0),0)</f>
        <v>0</v>
      </c>
      <c r="E84" s="257">
        <f>IFERROR(VLOOKUP($C84,'[1]잔액(신용전기)'!$B:$C,2,0),0)</f>
        <v>0</v>
      </c>
      <c r="F84" s="336" t="s">
        <v>354</v>
      </c>
      <c r="G84" s="267" t="s">
        <v>355</v>
      </c>
      <c r="H84" s="305"/>
      <c r="I84" s="253">
        <f>'3.일반(FP)'!I85</f>
        <v>40148000</v>
      </c>
      <c r="J84" s="254">
        <f>'3.일반(FP)'!J85</f>
        <v>40148000</v>
      </c>
    </row>
    <row r="85" spans="1:10" ht="15" customHeight="1">
      <c r="A85" s="227" t="s">
        <v>265</v>
      </c>
      <c r="B85" s="215" t="s">
        <v>356</v>
      </c>
      <c r="C85" s="216">
        <v>118000</v>
      </c>
      <c r="D85" s="255">
        <f>IFERROR(VLOOKUP($C85,'[1]잔액(신용)'!$B:$C,2,0),0)</f>
        <v>0</v>
      </c>
      <c r="E85" s="257">
        <f>IFERROR(VLOOKUP($C85,'[1]잔액(신용전기)'!$B:$C,2,0),0)</f>
        <v>0</v>
      </c>
      <c r="F85" s="303" t="s">
        <v>196</v>
      </c>
      <c r="G85" s="267" t="s">
        <v>197</v>
      </c>
      <c r="H85" s="305"/>
      <c r="I85" s="253">
        <f>'3.일반(FP)'!I86</f>
        <v>150000000</v>
      </c>
      <c r="J85" s="254">
        <f>'3.일반(FP)'!J86</f>
        <v>150000000</v>
      </c>
    </row>
    <row r="86" spans="1:10" ht="15" customHeight="1">
      <c r="A86" s="227" t="s">
        <v>333</v>
      </c>
      <c r="B86" s="215" t="s">
        <v>357</v>
      </c>
      <c r="C86" s="216">
        <v>118100</v>
      </c>
      <c r="D86" s="255">
        <f>IFERROR(VLOOKUP($C86,'[1]잔액(신용)'!$B:$C,2,0),0)</f>
        <v>0</v>
      </c>
      <c r="E86" s="257">
        <f>IFERROR(VLOOKUP($C86,'[1]잔액(신용전기)'!$B:$C,2,0),0)</f>
        <v>0</v>
      </c>
      <c r="F86" s="303" t="s">
        <v>198</v>
      </c>
      <c r="G86" s="267" t="s">
        <v>358</v>
      </c>
      <c r="H86" s="305"/>
      <c r="I86" s="253">
        <f>'3.일반(FP)'!I87</f>
        <v>0</v>
      </c>
      <c r="J86" s="254">
        <f>'3.일반(FP)'!J87</f>
        <v>0</v>
      </c>
    </row>
    <row r="87" spans="1:10" ht="15" customHeight="1">
      <c r="A87" s="227" t="s">
        <v>335</v>
      </c>
      <c r="B87" s="215" t="s">
        <v>359</v>
      </c>
      <c r="C87" s="216">
        <v>118200</v>
      </c>
      <c r="D87" s="255">
        <f>IFERROR(VLOOKUP($C87,'[1]잔액(신용)'!$B:$C,2,0),0)</f>
        <v>0</v>
      </c>
      <c r="E87" s="257">
        <f>IFERROR(VLOOKUP($C87,'[1]잔액(신용전기)'!$B:$C,2,0),0)</f>
        <v>0</v>
      </c>
      <c r="F87" s="303">
        <v>3</v>
      </c>
      <c r="G87" s="337" t="s">
        <v>202</v>
      </c>
      <c r="H87" s="338"/>
      <c r="I87" s="253">
        <f>'3.일반(FP)'!I88</f>
        <v>1794746767</v>
      </c>
      <c r="J87" s="254">
        <f>'3.일반(FP)'!J88</f>
        <v>1324552548</v>
      </c>
    </row>
    <row r="88" spans="1:10" ht="15" customHeight="1">
      <c r="A88" s="227" t="s">
        <v>337</v>
      </c>
      <c r="B88" s="215" t="s">
        <v>360</v>
      </c>
      <c r="C88" s="216">
        <v>118300</v>
      </c>
      <c r="D88" s="255">
        <f>IFERROR(VLOOKUP($C88,'[1]잔액(신용)'!$B:$C,2,0),0)</f>
        <v>1605819090</v>
      </c>
      <c r="E88" s="257">
        <f>IFERROR(VLOOKUP($C88,'[1]잔액(신용전기)'!$B:$C,2,0),0)</f>
        <v>2066221738</v>
      </c>
      <c r="F88" s="339"/>
      <c r="G88" s="304" t="s">
        <v>204</v>
      </c>
      <c r="H88" s="305"/>
      <c r="I88" s="253">
        <f>'3.일반(FP)'!I89</f>
        <v>0</v>
      </c>
      <c r="J88" s="254">
        <f>'3.일반(FP)'!J89</f>
        <v>0</v>
      </c>
    </row>
    <row r="89" spans="1:10" ht="15" customHeight="1">
      <c r="A89" s="227" t="s">
        <v>339</v>
      </c>
      <c r="B89" s="215" t="s">
        <v>361</v>
      </c>
      <c r="C89" s="216">
        <v>118400</v>
      </c>
      <c r="D89" s="255">
        <f>IFERROR(VLOOKUP($C89,'[1]잔액(신용)'!$B:$C,2,0),0)</f>
        <v>0</v>
      </c>
      <c r="E89" s="257">
        <f>IFERROR(VLOOKUP($C89,'[1]잔액(신용전기)'!$B:$C,2,0),0)</f>
        <v>0</v>
      </c>
      <c r="F89" s="303"/>
      <c r="G89" s="340" t="s">
        <v>206</v>
      </c>
      <c r="H89" s="338"/>
      <c r="I89" s="253">
        <f>IF('5.신용(PL)'!E138&gt;=0,'5.신용(PL)'!E138,0)</f>
        <v>1724349915</v>
      </c>
      <c r="J89" s="254">
        <f>IF('5.신용(PL)'!G138&gt;=0,'5.신용(PL)'!G138,0)</f>
        <v>2557434841</v>
      </c>
    </row>
    <row r="90" spans="1:10" ht="15" customHeight="1">
      <c r="A90" s="227" t="s">
        <v>362</v>
      </c>
      <c r="B90" s="215" t="s">
        <v>363</v>
      </c>
      <c r="C90" s="216">
        <v>118500</v>
      </c>
      <c r="D90" s="255">
        <f>IFERROR(VLOOKUP($C90,'[1]잔액(신용)'!$B:$C,2,0),0)</f>
        <v>0</v>
      </c>
      <c r="E90" s="257">
        <f>IFERROR(VLOOKUP($C90,'[1]잔액(신용전기)'!$B:$C,2,0),0)</f>
        <v>0</v>
      </c>
      <c r="F90" s="303"/>
      <c r="G90" s="304" t="s">
        <v>208</v>
      </c>
      <c r="H90" s="338"/>
      <c r="I90" s="253">
        <f>IF('5.신용(PL)'!E138&lt;0,'5.신용(PL)'!E138*-1,0)</f>
        <v>0</v>
      </c>
      <c r="J90" s="254">
        <f>IF('5.신용(PL)'!G138&lt;0,'5.신용(PL)'!G138*-1,0)</f>
        <v>0</v>
      </c>
    </row>
    <row r="91" spans="1:10" ht="15" customHeight="1">
      <c r="A91" s="227" t="s">
        <v>364</v>
      </c>
      <c r="B91" s="215" t="s">
        <v>365</v>
      </c>
      <c r="C91" s="216">
        <v>118600</v>
      </c>
      <c r="D91" s="255">
        <f>IFERROR(VLOOKUP($C91,'[1]잔액(신용)'!$B:$C,2,0),0)</f>
        <v>10665030000</v>
      </c>
      <c r="E91" s="257">
        <f>IFERROR(VLOOKUP($C91,'[1]잔액(신용전기)'!$B:$C,2,0),0)</f>
        <v>10929430000</v>
      </c>
      <c r="F91" s="341" t="s">
        <v>366</v>
      </c>
      <c r="G91" s="341"/>
      <c r="H91" s="342"/>
      <c r="I91" s="343">
        <f>'3.일반(FP)'!I92</f>
        <v>28373317742</v>
      </c>
      <c r="J91" s="344">
        <f>'3.일반(FP)'!J92</f>
        <v>24664126661</v>
      </c>
    </row>
    <row r="92" spans="1:10" ht="15" customHeight="1">
      <c r="A92" s="345" t="s">
        <v>367</v>
      </c>
      <c r="B92" s="235" t="s">
        <v>368</v>
      </c>
      <c r="C92" s="236">
        <v>118700</v>
      </c>
      <c r="D92" s="271">
        <f>IFERROR(VLOOKUP($C92,'[1]잔액(신용)'!$B:$C,2,0),0)</f>
        <v>0</v>
      </c>
      <c r="E92" s="346">
        <f>IFERROR(VLOOKUP($C92,'[1]잔액(신용전기)'!$B:$C,2,0),0)</f>
        <v>0</v>
      </c>
      <c r="F92" s="347"/>
      <c r="G92" s="348"/>
      <c r="H92" s="349"/>
      <c r="I92" s="350"/>
      <c r="J92" s="351"/>
    </row>
    <row r="93" spans="1:10" ht="15" customHeight="1">
      <c r="A93" s="311">
        <v>3</v>
      </c>
      <c r="B93" s="312" t="s">
        <v>120</v>
      </c>
      <c r="C93" s="216">
        <v>119200</v>
      </c>
      <c r="D93" s="255">
        <f>IFERROR(VLOOKUP($C93,'[1]잔액(신용)'!$B:$C,2,0),0)</f>
        <v>0</v>
      </c>
      <c r="E93" s="257">
        <f>IFERROR(VLOOKUP($C93,'[1]잔액(신용전기)'!$B:$C,2,0),0)</f>
        <v>0</v>
      </c>
      <c r="F93" s="352"/>
      <c r="G93" s="353"/>
      <c r="H93" s="354"/>
      <c r="I93" s="355"/>
      <c r="J93" s="356"/>
    </row>
    <row r="94" spans="1:10" ht="15" customHeight="1">
      <c r="A94" s="357"/>
      <c r="B94" s="358" t="s">
        <v>19</v>
      </c>
      <c r="C94" s="359">
        <v>146105</v>
      </c>
      <c r="D94" s="271">
        <f>IFERROR(VLOOKUP($C94,'[1]잔액(신용)'!$E:$F,2,0),0)</f>
        <v>0</v>
      </c>
      <c r="E94" s="346">
        <f>IFERROR(VLOOKUP($C94,'[1]잔액(신용전기)'!$E:$F,2,0),0)</f>
        <v>0</v>
      </c>
      <c r="F94" s="352"/>
      <c r="G94" s="353"/>
      <c r="H94" s="354"/>
      <c r="I94" s="355"/>
      <c r="J94" s="356"/>
    </row>
    <row r="95" spans="1:10" ht="15" customHeight="1">
      <c r="A95" s="311">
        <v>4</v>
      </c>
      <c r="B95" s="312" t="s">
        <v>123</v>
      </c>
      <c r="C95" s="216">
        <v>119300</v>
      </c>
      <c r="D95" s="360">
        <f>IFERROR(VLOOKUP($C95,'[1]잔액(신용)'!$B:$C,2,0),0)</f>
        <v>0</v>
      </c>
      <c r="E95" s="361">
        <f>IFERROR(VLOOKUP($C95,'[1]잔액(신용전기)'!$B:$C,2,0),0)</f>
        <v>0</v>
      </c>
      <c r="F95" s="352"/>
      <c r="G95" s="353"/>
      <c r="H95" s="354"/>
      <c r="I95" s="355"/>
      <c r="J95" s="356"/>
    </row>
    <row r="96" spans="1:10" ht="15" customHeight="1">
      <c r="A96" s="234"/>
      <c r="B96" s="358" t="s">
        <v>369</v>
      </c>
      <c r="C96" s="236">
        <v>146106</v>
      </c>
      <c r="D96" s="362">
        <f>IFERROR(VLOOKUP($C96,'[1]잔액(신용)'!$E:$F,2,0),0)</f>
        <v>0</v>
      </c>
      <c r="E96" s="363">
        <f>IFERROR(VLOOKUP($C96,'[1]잔액(신용전기)'!$E:$F,2,0),0)</f>
        <v>0</v>
      </c>
      <c r="F96" s="352"/>
      <c r="G96" s="353"/>
      <c r="H96" s="354"/>
      <c r="I96" s="355"/>
      <c r="J96" s="356"/>
    </row>
    <row r="97" spans="1:10" ht="15" customHeight="1">
      <c r="A97" s="195" t="s">
        <v>370</v>
      </c>
      <c r="B97" s="196" t="s">
        <v>371</v>
      </c>
      <c r="C97" s="197"/>
      <c r="D97" s="198">
        <f>SUM(D98,D101,D121,D130)</f>
        <v>138611784</v>
      </c>
      <c r="E97" s="199">
        <f>SUM(E98,E101,E121,E130)</f>
        <v>144585812</v>
      </c>
      <c r="F97" s="352"/>
      <c r="G97" s="353"/>
      <c r="H97" s="354"/>
      <c r="I97" s="355"/>
      <c r="J97" s="356"/>
    </row>
    <row r="98" spans="1:10" ht="15" customHeight="1">
      <c r="A98" s="364">
        <v>1</v>
      </c>
      <c r="B98" s="365" t="s">
        <v>372</v>
      </c>
      <c r="C98" s="284"/>
      <c r="D98" s="366">
        <f>SUM(D99:D100)</f>
        <v>0</v>
      </c>
      <c r="E98" s="367">
        <f>SUM(E99:E100)</f>
        <v>0</v>
      </c>
      <c r="F98" s="352"/>
      <c r="G98" s="353"/>
      <c r="H98" s="354"/>
      <c r="I98" s="355"/>
      <c r="J98" s="356"/>
    </row>
    <row r="99" spans="1:10" ht="15" customHeight="1">
      <c r="A99" s="368" t="s">
        <v>161</v>
      </c>
      <c r="B99" s="249" t="s">
        <v>139</v>
      </c>
      <c r="C99" s="206">
        <v>120200</v>
      </c>
      <c r="D99" s="369">
        <f>IFERROR(VLOOKUP($C99,'[1]잔액(신용)'!$B:$C,2,0),0)</f>
        <v>0</v>
      </c>
      <c r="E99" s="370">
        <f>IFERROR(VLOOKUP($C99,'[1]잔액(신용전기)'!$B:$C,2,0),0)</f>
        <v>0</v>
      </c>
      <c r="F99" s="352"/>
      <c r="G99" s="353"/>
      <c r="H99" s="354"/>
      <c r="I99" s="355"/>
      <c r="J99" s="356"/>
    </row>
    <row r="100" spans="1:10" ht="15" customHeight="1">
      <c r="A100" s="368" t="s">
        <v>237</v>
      </c>
      <c r="B100" s="249" t="s">
        <v>154</v>
      </c>
      <c r="C100" s="206">
        <v>120300</v>
      </c>
      <c r="D100" s="369">
        <f>IFERROR(VLOOKUP($C100,'[1]잔액(신용)'!$B:$C,2,0),0)</f>
        <v>0</v>
      </c>
      <c r="E100" s="371">
        <f>IFERROR(VLOOKUP($C100,'[1]잔액(신용전기)'!$B:$C,2,0),0)</f>
        <v>0</v>
      </c>
      <c r="F100" s="352"/>
      <c r="G100" s="353"/>
      <c r="H100" s="354"/>
      <c r="I100" s="355"/>
      <c r="J100" s="356"/>
    </row>
    <row r="101" spans="1:10" ht="15" customHeight="1">
      <c r="A101" s="311">
        <v>2</v>
      </c>
      <c r="B101" s="312" t="s">
        <v>373</v>
      </c>
      <c r="C101" s="224"/>
      <c r="D101" s="372">
        <f>SUM(D102,D106,D111,D114,D119)-SUM(D103:D105,D107:D110,D112:D113,D115:D118,D120)</f>
        <v>138611784</v>
      </c>
      <c r="E101" s="373">
        <f>SUM(E102,E106,E111,E114,E119)-SUM(E103:E105,E107:E110,E112:E113,E115:E118,E120)</f>
        <v>144585812</v>
      </c>
      <c r="F101" s="352"/>
      <c r="G101" s="353" t="s">
        <v>374</v>
      </c>
      <c r="H101" s="354"/>
      <c r="I101" s="355"/>
      <c r="J101" s="356"/>
    </row>
    <row r="102" spans="1:10" ht="15" customHeight="1">
      <c r="A102" s="227" t="s">
        <v>161</v>
      </c>
      <c r="B102" s="215" t="s">
        <v>375</v>
      </c>
      <c r="C102" s="216">
        <v>121100</v>
      </c>
      <c r="D102" s="369">
        <f>IFERROR(VLOOKUP($C102,'[1]잔액(신용)'!$B:$C,2,0),0)</f>
        <v>0</v>
      </c>
      <c r="E102" s="257">
        <f>IFERROR(VLOOKUP($C102,'[1]잔액(신용전기)'!$B:$C,2,0),0)</f>
        <v>0</v>
      </c>
      <c r="F102" s="352"/>
      <c r="G102" s="353"/>
      <c r="H102" s="354"/>
      <c r="I102" s="355"/>
      <c r="J102" s="356"/>
    </row>
    <row r="103" spans="1:10" ht="15" customHeight="1">
      <c r="A103" s="227"/>
      <c r="B103" s="291" t="s">
        <v>376</v>
      </c>
      <c r="C103" s="263"/>
      <c r="D103" s="369">
        <f>IFERROR(VLOOKUP(146402,'[1]잔액(신용)'!$E:$F,2,0),0)+IFERROR(VLOOKUP(146412,'[1]잔액(신용)'!$E:$F,2,0),0)+IFERROR(VLOOKUP(146422,'[1]잔액(신용)'!$E:$F,2,0),0)+IFERROR(VLOOKUP(146442,'[1]잔액(신용)'!$E:$F,2,0),0)</f>
        <v>0</v>
      </c>
      <c r="E103" s="257">
        <f>IFERROR(VLOOKUP(146402,'[1]잔액(신용전기)'!$E:$F,2,0),0)+IFERROR(VLOOKUP(146412,'[1]잔액(신용전기)'!$E:$F,2,0),0)+IFERROR(VLOOKUP(146422,'[1]잔액(신용전기)'!$E:$F,2,0),0)+IFERROR(VLOOKUP(146442,'[1]잔액(신용전기)'!$E:$F,2,0),0)</f>
        <v>0</v>
      </c>
      <c r="F103" s="352"/>
      <c r="G103" s="353"/>
      <c r="H103" s="354"/>
      <c r="I103" s="355"/>
      <c r="J103" s="356"/>
    </row>
    <row r="104" spans="1:10" ht="15" customHeight="1">
      <c r="A104" s="227"/>
      <c r="B104" s="249" t="s">
        <v>168</v>
      </c>
      <c r="C104" s="216">
        <v>146602</v>
      </c>
      <c r="D104" s="369">
        <f>IFERROR(VLOOKUP($C104,'[1]잔액(신용)'!$E:$F,2,0),0)</f>
        <v>0</v>
      </c>
      <c r="E104" s="257">
        <f>IFERROR(VLOOKUP($C104,'[1]잔액(신용전기)'!$E:$F,2,0),0)</f>
        <v>0</v>
      </c>
      <c r="F104" s="352"/>
      <c r="G104" s="353"/>
      <c r="H104" s="354"/>
      <c r="I104" s="355"/>
      <c r="J104" s="356"/>
    </row>
    <row r="105" spans="1:10" ht="15" customHeight="1">
      <c r="A105" s="227"/>
      <c r="B105" s="249" t="s">
        <v>170</v>
      </c>
      <c r="C105" s="374">
        <v>146711</v>
      </c>
      <c r="D105" s="369">
        <f>IFERROR(VLOOKUP($C105,'[1]잔액(신용)'!$E:$F,2,0),0)</f>
        <v>0</v>
      </c>
      <c r="E105" s="257">
        <f>IFERROR(VLOOKUP($C105,'[1]잔액(신용전기)'!$E:$F,2,0),0)</f>
        <v>0</v>
      </c>
      <c r="F105" s="352"/>
      <c r="G105" s="353"/>
      <c r="H105" s="354"/>
      <c r="I105" s="355"/>
      <c r="J105" s="356"/>
    </row>
    <row r="106" spans="1:10" ht="15" customHeight="1">
      <c r="A106" s="227" t="s">
        <v>237</v>
      </c>
      <c r="B106" s="215" t="s">
        <v>377</v>
      </c>
      <c r="C106" s="216">
        <v>121200</v>
      </c>
      <c r="D106" s="255">
        <f>IFERROR(VLOOKUP($C106,'[1]잔액(신용)'!$B:$C,2,0),0)</f>
        <v>0</v>
      </c>
      <c r="E106" s="257">
        <f>IFERROR(VLOOKUP($C106,'[1]잔액(신용전기)'!$B:$C,2,0),0)</f>
        <v>0</v>
      </c>
      <c r="F106" s="352"/>
      <c r="G106" s="353"/>
      <c r="H106" s="354"/>
      <c r="I106" s="355"/>
      <c r="J106" s="356"/>
    </row>
    <row r="107" spans="1:10" ht="15" customHeight="1">
      <c r="A107" s="227"/>
      <c r="B107" s="291" t="s">
        <v>378</v>
      </c>
      <c r="C107" s="216">
        <v>146201</v>
      </c>
      <c r="D107" s="255">
        <f>IFERROR(VLOOKUP($C107,'[1]잔액(신용)'!$E:$F,2,0),0)</f>
        <v>0</v>
      </c>
      <c r="E107" s="257">
        <f>IFERROR(VLOOKUP($C107,'[1]잔액(신용전기)'!$E:$F,2,0),0)</f>
        <v>0</v>
      </c>
      <c r="F107" s="352"/>
      <c r="G107" s="353"/>
      <c r="H107" s="354"/>
      <c r="I107" s="355"/>
      <c r="J107" s="356"/>
    </row>
    <row r="108" spans="1:10" ht="15" customHeight="1">
      <c r="A108" s="227"/>
      <c r="B108" s="291" t="s">
        <v>379</v>
      </c>
      <c r="C108" s="263"/>
      <c r="D108" s="255">
        <f>IFERROR(VLOOKUP(146403,'[1]잔액(신용)'!$E:$F,2,0),0)+IFERROR(VLOOKUP(146413,'[1]잔액(신용)'!$E:$F,2,0),0)+IFERROR(VLOOKUP(146423,'[1]잔액(신용)'!$E:$F,2,0),0)+IFERROR(VLOOKUP(146443,'[1]잔액(신용)'!$E:$F,2,0),0)+IFERROR(VLOOKUP(146472,'[1]잔액(신용)'!$E:$F,2,0),0)</f>
        <v>0</v>
      </c>
      <c r="E108" s="257">
        <f>IFERROR(VLOOKUP(146403,'[1]잔액(신용전기)'!$E:$F,2,0),0)+IFERROR(VLOOKUP(146413,'[1]잔액(신용전기)'!$E:$F,2,0),0)+IFERROR(VLOOKUP(146423,'[1]잔액(신용전기)'!$E:$F,2,0),0)+IFERROR(VLOOKUP(146443,'[1]잔액(신용전기)'!$E:$F,2,0),0)+IFERROR(VLOOKUP(146472,'[1]잔액(신용전기)'!$E:$F,2,0),0)</f>
        <v>0</v>
      </c>
      <c r="F108" s="352"/>
      <c r="G108" s="353"/>
      <c r="H108" s="354"/>
      <c r="I108" s="355"/>
      <c r="J108" s="356"/>
    </row>
    <row r="109" spans="1:10" ht="15" customHeight="1">
      <c r="A109" s="227"/>
      <c r="B109" s="249" t="s">
        <v>168</v>
      </c>
      <c r="C109" s="216">
        <v>146603</v>
      </c>
      <c r="D109" s="255">
        <f>IFERROR(VLOOKUP($C109,'[1]잔액(신용)'!$E:$F,2,0),0)</f>
        <v>0</v>
      </c>
      <c r="E109" s="257">
        <f>IFERROR(VLOOKUP($C109,'[1]잔액(신용전기)'!$E:$F,2,0),0)</f>
        <v>0</v>
      </c>
      <c r="F109" s="352"/>
      <c r="G109" s="353"/>
      <c r="H109" s="354"/>
      <c r="I109" s="355"/>
      <c r="J109" s="356"/>
    </row>
    <row r="110" spans="1:10" ht="15" customHeight="1">
      <c r="A110" s="227"/>
      <c r="B110" s="249" t="s">
        <v>170</v>
      </c>
      <c r="C110" s="374">
        <v>146721</v>
      </c>
      <c r="D110" s="255">
        <f>IFERROR(VLOOKUP($C110,'[1]잔액(신용)'!$E:$F,2,0),0)</f>
        <v>0</v>
      </c>
      <c r="E110" s="257">
        <f>IFERROR(VLOOKUP($C110,'[1]잔액(신용전기)'!$E:$F,2,0),0)</f>
        <v>0</v>
      </c>
      <c r="F110" s="352"/>
      <c r="G110" s="353"/>
      <c r="H110" s="354"/>
      <c r="I110" s="355"/>
      <c r="J110" s="356"/>
    </row>
    <row r="111" spans="1:10" ht="15" customHeight="1">
      <c r="A111" s="227" t="s">
        <v>242</v>
      </c>
      <c r="B111" s="215" t="s">
        <v>380</v>
      </c>
      <c r="C111" s="216">
        <v>121300</v>
      </c>
      <c r="D111" s="255">
        <f>IFERROR(VLOOKUP($C111,'[1]잔액(신용)'!$B:$C,2,0),0)</f>
        <v>125159400</v>
      </c>
      <c r="E111" s="257">
        <f>IFERROR(VLOOKUP($C111,'[1]잔액(신용전기)'!$B:$C,2,0),0)</f>
        <v>125159400</v>
      </c>
      <c r="F111" s="352"/>
      <c r="G111" s="353"/>
      <c r="H111" s="354"/>
      <c r="I111" s="355"/>
      <c r="J111" s="356"/>
    </row>
    <row r="112" spans="1:10" ht="15" customHeight="1">
      <c r="A112" s="227"/>
      <c r="B112" s="291" t="s">
        <v>381</v>
      </c>
      <c r="C112" s="216">
        <v>146202</v>
      </c>
      <c r="D112" s="255">
        <f>IFERROR(VLOOKUP($C112,'[1]잔액(신용)'!$E:$F,2,0),0)</f>
        <v>125151400</v>
      </c>
      <c r="E112" s="257">
        <f>IFERROR(VLOOKUP($C112,'[1]잔액(신용전기)'!$E:$F,2,0),0)</f>
        <v>124480592</v>
      </c>
      <c r="F112" s="352"/>
      <c r="G112" s="353"/>
      <c r="H112" s="354"/>
      <c r="I112" s="355"/>
      <c r="J112" s="356"/>
    </row>
    <row r="113" spans="1:10" ht="15" customHeight="1">
      <c r="A113" s="227"/>
      <c r="B113" s="249" t="s">
        <v>168</v>
      </c>
      <c r="C113" s="216">
        <v>146604</v>
      </c>
      <c r="D113" s="255">
        <f>IFERROR(VLOOKUP($C113,'[1]잔액(신용)'!$E:$F,2,0),0)</f>
        <v>0</v>
      </c>
      <c r="E113" s="257">
        <f>IFERROR(VLOOKUP($C113,'[1]잔액(신용전기)'!$E:$F,2,0),0)</f>
        <v>0</v>
      </c>
      <c r="F113" s="352"/>
      <c r="G113" s="353"/>
      <c r="H113" s="354"/>
      <c r="I113" s="355"/>
      <c r="J113" s="356"/>
    </row>
    <row r="114" spans="1:10" ht="15" customHeight="1">
      <c r="A114" s="227" t="s">
        <v>245</v>
      </c>
      <c r="B114" s="215" t="s">
        <v>382</v>
      </c>
      <c r="C114" s="216">
        <v>121400</v>
      </c>
      <c r="D114" s="255">
        <f>IFERROR(VLOOKUP($C114,'[1]잔액(신용)'!$B:$C,2,0),0)</f>
        <v>889181392</v>
      </c>
      <c r="E114" s="257">
        <f>IFERROR(VLOOKUP($C114,'[1]잔액(신용전기)'!$B:$C,2,0),0)</f>
        <v>923356002</v>
      </c>
      <c r="F114" s="352"/>
      <c r="G114" s="353"/>
      <c r="H114" s="354"/>
      <c r="I114" s="355"/>
      <c r="J114" s="356"/>
    </row>
    <row r="115" spans="1:10" ht="15" customHeight="1">
      <c r="A115" s="227"/>
      <c r="B115" s="291" t="s">
        <v>381</v>
      </c>
      <c r="C115" s="216">
        <v>146203</v>
      </c>
      <c r="D115" s="255">
        <f>IFERROR(VLOOKUP($C115,'[1]잔액(신용)'!$E:$F,2,0),0)</f>
        <v>730810123</v>
      </c>
      <c r="E115" s="257">
        <f>IFERROR(VLOOKUP($C115,'[1]잔액(신용전기)'!$E:$F,2,0),0)</f>
        <v>764706133</v>
      </c>
      <c r="F115" s="352"/>
      <c r="G115" s="353"/>
      <c r="H115" s="354"/>
      <c r="I115" s="355"/>
      <c r="J115" s="356"/>
    </row>
    <row r="116" spans="1:10" ht="15" customHeight="1">
      <c r="A116" s="227"/>
      <c r="B116" s="291" t="s">
        <v>383</v>
      </c>
      <c r="C116" s="263"/>
      <c r="D116" s="255">
        <f>IFERROR(VLOOKUP(146404,'[1]잔액(신용)'!$E:$F,2,0),0)+IFERROR(VLOOKUP(146414,'[1]잔액(신용)'!$E:$F,2,0),0)+IFERROR(VLOOKUP(146424,'[1]잔액(신용)'!$E:$F,2,0),0)+IFERROR(VLOOKUP(146444,'[1]잔액(신용)'!$E:$F,2,0),0)+IFERROR(VLOOKUP(146410,'[1]잔액(신용)'!$E:$F,2,0),0)+IFERROR(VLOOKUP(146420,'[1]잔액(신용)'!$E:$F,2,0),0)+IFERROR(VLOOKUP(146430,'[1]잔액(신용)'!$E:$F,2,0),0)+IFERROR(VLOOKUP(146450,'[1]잔액(신용)'!$E:$F,2,0),0)+IFERROR(VLOOKUP(146473,'[1]잔액(신용)'!$E:$F,2,0),0)</f>
        <v>19767485</v>
      </c>
      <c r="E116" s="257">
        <f>IFERROR(VLOOKUP(146404,'[1]잔액(신용전기)'!$E:$F,2,0),0)+IFERROR(VLOOKUP(146414,'[1]잔액(신용전기)'!$E:$F,2,0),0)+IFERROR(VLOOKUP(146424,'[1]잔액(신용전기)'!$E:$F,2,0),0)+IFERROR(VLOOKUP(146444,'[1]잔액(신용전기)'!$E:$F,2,0),0)+IFERROR(VLOOKUP(146410,'[1]잔액(신용전기)'!$E:$F,2,0),0)+IFERROR(VLOOKUP(146420,'[1]잔액(신용전기)'!$E:$F,2,0),0)+IFERROR(VLOOKUP(146430,'[1]잔액(신용전기)'!$E:$F,2,0),0)+IFERROR(VLOOKUP(146450,'[1]잔액(신용전기)'!$E:$F,2,0),0)+IFERROR(VLOOKUP(146473,'[1]잔액(신용전기)'!$E:$F,2,0),0)</f>
        <v>14742865</v>
      </c>
      <c r="F116" s="352"/>
      <c r="G116" s="353"/>
      <c r="H116" s="354"/>
      <c r="I116" s="355"/>
      <c r="J116" s="356"/>
    </row>
    <row r="117" spans="1:10" ht="15" customHeight="1">
      <c r="A117" s="227"/>
      <c r="B117" s="249" t="s">
        <v>168</v>
      </c>
      <c r="C117" s="216">
        <v>146605</v>
      </c>
      <c r="D117" s="255">
        <f>IFERROR(VLOOKUP($C117,'[1]잔액(신용)'!$E:$F,2,0),0)</f>
        <v>0</v>
      </c>
      <c r="E117" s="257">
        <f>IFERROR(VLOOKUP($C117,'[1]잔액(신용전기)'!$E:$F,2,0),0)</f>
        <v>0</v>
      </c>
      <c r="F117" s="352"/>
      <c r="G117" s="353"/>
      <c r="H117" s="354"/>
      <c r="I117" s="355"/>
      <c r="J117" s="356"/>
    </row>
    <row r="118" spans="1:10" ht="15" customHeight="1">
      <c r="A118" s="227"/>
      <c r="B118" s="249" t="s">
        <v>170</v>
      </c>
      <c r="C118" s="374">
        <v>146731</v>
      </c>
      <c r="D118" s="255">
        <f>IFERROR(VLOOKUP($C118,'[1]잔액(신용)'!$E:$F,2,0),0)</f>
        <v>0</v>
      </c>
      <c r="E118" s="257">
        <f>IFERROR(VLOOKUP($C118,'[1]잔액(신용전기)'!$E:$F,2,0),0)</f>
        <v>0</v>
      </c>
      <c r="F118" s="352"/>
      <c r="G118" s="353"/>
      <c r="H118" s="354"/>
      <c r="I118" s="355"/>
      <c r="J118" s="356"/>
    </row>
    <row r="119" spans="1:10" ht="15" customHeight="1">
      <c r="A119" s="227" t="s">
        <v>248</v>
      </c>
      <c r="B119" s="215" t="s">
        <v>195</v>
      </c>
      <c r="C119" s="216">
        <v>121500</v>
      </c>
      <c r="D119" s="255">
        <f>IFERROR(VLOOKUP($C119,'[1]잔액(신용)'!$B:$C,2,0),0)</f>
        <v>0</v>
      </c>
      <c r="E119" s="257">
        <f>IFERROR(VLOOKUP($C119,'[1]잔액(신용전기)'!$B:$C,2,0),0)</f>
        <v>0</v>
      </c>
      <c r="F119" s="352"/>
      <c r="G119" s="353"/>
      <c r="H119" s="354"/>
      <c r="I119" s="355"/>
      <c r="J119" s="356"/>
    </row>
    <row r="120" spans="1:10" ht="15" customHeight="1">
      <c r="A120" s="227" t="s">
        <v>374</v>
      </c>
      <c r="B120" s="291" t="s">
        <v>376</v>
      </c>
      <c r="C120" s="216">
        <v>146460</v>
      </c>
      <c r="D120" s="255">
        <f>IFERROR(VLOOKUP($C120,'[1]잔액(신용)'!$E:$F,2,0),0)</f>
        <v>0</v>
      </c>
      <c r="E120" s="257">
        <f>IFERROR(VLOOKUP($C120,'[1]잔액(신용전기)'!$E:$F,2,0),0)</f>
        <v>0</v>
      </c>
      <c r="F120" s="352"/>
      <c r="G120" s="353"/>
      <c r="H120" s="354"/>
      <c r="I120" s="355"/>
      <c r="J120" s="356"/>
    </row>
    <row r="121" spans="1:10" ht="15" customHeight="1">
      <c r="A121" s="311">
        <v>3</v>
      </c>
      <c r="B121" s="312" t="s">
        <v>384</v>
      </c>
      <c r="C121" s="224"/>
      <c r="D121" s="232">
        <f>SUM(D122,D124,D126:D128)-SUM(D123,D125,D129)</f>
        <v>0</v>
      </c>
      <c r="E121" s="373">
        <f>SUM(E122,E124,E126:E128)-SUM(E123,E125,E129)</f>
        <v>0</v>
      </c>
      <c r="F121" s="352"/>
      <c r="G121" s="353"/>
      <c r="H121" s="354"/>
      <c r="I121" s="355"/>
      <c r="J121" s="356"/>
    </row>
    <row r="122" spans="1:10" ht="15" customHeight="1">
      <c r="A122" s="227" t="s">
        <v>161</v>
      </c>
      <c r="B122" s="215" t="s">
        <v>205</v>
      </c>
      <c r="C122" s="216">
        <v>122100</v>
      </c>
      <c r="D122" s="222">
        <f>IFERROR(VLOOKUP($C122,'[1]잔액(신용)'!$B:$C,2,0),0)</f>
        <v>0</v>
      </c>
      <c r="E122" s="228">
        <f>IFERROR(VLOOKUP($C122,'[1]잔액(신용전기)'!$B:$C,2,0),0)</f>
        <v>0</v>
      </c>
      <c r="F122" s="352"/>
      <c r="G122" s="353"/>
      <c r="H122" s="354"/>
      <c r="I122" s="355"/>
      <c r="J122" s="356"/>
    </row>
    <row r="123" spans="1:10" ht="15" customHeight="1">
      <c r="A123" s="227"/>
      <c r="B123" s="249" t="s">
        <v>207</v>
      </c>
      <c r="C123" s="216">
        <v>146612</v>
      </c>
      <c r="D123" s="222">
        <f>IFERROR(VLOOKUP($C123,'[1]잔액(신용)'!$E:$F,2,0),0)</f>
        <v>0</v>
      </c>
      <c r="E123" s="228">
        <f>IFERROR(VLOOKUP($C123,'[1]잔액(신용전기)'!$E:$F,2,0),0)</f>
        <v>0</v>
      </c>
      <c r="F123" s="352"/>
      <c r="G123" s="353"/>
      <c r="H123" s="354"/>
      <c r="I123" s="355"/>
      <c r="J123" s="356"/>
    </row>
    <row r="124" spans="1:10" ht="15" customHeight="1">
      <c r="A124" s="227" t="s">
        <v>237</v>
      </c>
      <c r="B124" s="215" t="s">
        <v>209</v>
      </c>
      <c r="C124" s="216">
        <v>122200</v>
      </c>
      <c r="D124" s="222">
        <f>IFERROR(VLOOKUP($C124,'[1]잔액(신용)'!$B:$C,2,0),0)</f>
        <v>0</v>
      </c>
      <c r="E124" s="228">
        <f>IFERROR(VLOOKUP($C124,'[1]잔액(신용전기)'!$B:$C,2,0),0)</f>
        <v>0</v>
      </c>
      <c r="F124" s="352"/>
      <c r="G124" s="353"/>
      <c r="H124" s="354"/>
      <c r="I124" s="355"/>
      <c r="J124" s="356"/>
    </row>
    <row r="125" spans="1:10" ht="15" customHeight="1">
      <c r="A125" s="227"/>
      <c r="B125" s="249" t="s">
        <v>207</v>
      </c>
      <c r="C125" s="216">
        <v>146613</v>
      </c>
      <c r="D125" s="222">
        <f>IFERROR(VLOOKUP($C125,'[1]잔액(신용)'!$E:$F,2,0),0)</f>
        <v>0</v>
      </c>
      <c r="E125" s="228">
        <f>IFERROR(VLOOKUP($C125,'[1]잔액(신용전기)'!$E:$F,2,0),0)</f>
        <v>0</v>
      </c>
      <c r="F125" s="352"/>
      <c r="G125" s="353"/>
      <c r="H125" s="354"/>
      <c r="I125" s="355"/>
      <c r="J125" s="356"/>
    </row>
    <row r="126" spans="1:10" ht="15" customHeight="1">
      <c r="A126" s="227" t="s">
        <v>242</v>
      </c>
      <c r="B126" s="215" t="s">
        <v>210</v>
      </c>
      <c r="C126" s="216">
        <v>122300</v>
      </c>
      <c r="D126" s="222">
        <f>IFERROR(VLOOKUP($C126,'[1]잔액(신용)'!$B:$C,2,0),0)</f>
        <v>0</v>
      </c>
      <c r="E126" s="228">
        <f>IFERROR(VLOOKUP($C126,'[1]잔액(신용전기)'!$B:$C,2,0),0)</f>
        <v>0</v>
      </c>
      <c r="F126" s="352"/>
      <c r="G126" s="353"/>
      <c r="H126" s="354"/>
      <c r="I126" s="355"/>
      <c r="J126" s="356"/>
    </row>
    <row r="127" spans="1:10" ht="15" customHeight="1">
      <c r="A127" s="227" t="s">
        <v>385</v>
      </c>
      <c r="B127" s="215" t="s">
        <v>211</v>
      </c>
      <c r="C127" s="216">
        <v>122400</v>
      </c>
      <c r="D127" s="222">
        <f>IFERROR(VLOOKUP($C127,'[1]잔액(신용)'!$B:$C,2,0),0)</f>
        <v>0</v>
      </c>
      <c r="E127" s="228">
        <f>IFERROR(VLOOKUP($C127,'[1]잔액(신용전기)'!$B:$C,2,0),0)</f>
        <v>0</v>
      </c>
      <c r="F127" s="352"/>
      <c r="G127" s="353"/>
      <c r="H127" s="354"/>
      <c r="I127" s="355"/>
      <c r="J127" s="356"/>
    </row>
    <row r="128" spans="1:10" ht="15" customHeight="1">
      <c r="A128" s="227" t="s">
        <v>248</v>
      </c>
      <c r="B128" s="215" t="s">
        <v>212</v>
      </c>
      <c r="C128" s="216">
        <v>122800</v>
      </c>
      <c r="D128" s="222">
        <f>IFERROR(VLOOKUP($C128,'[1]잔액(신용)'!$B:$C,2,0),0)</f>
        <v>0</v>
      </c>
      <c r="E128" s="228">
        <f>IFERROR(VLOOKUP($C128,'[1]잔액(신용전기)'!$B:$C,2,0),0)</f>
        <v>0</v>
      </c>
      <c r="F128" s="352"/>
      <c r="G128" s="353"/>
      <c r="H128" s="354"/>
      <c r="I128" s="355"/>
      <c r="J128" s="356"/>
    </row>
    <row r="129" spans="1:10" ht="15" customHeight="1">
      <c r="A129" s="227"/>
      <c r="B129" s="249" t="s">
        <v>207</v>
      </c>
      <c r="C129" s="216">
        <v>146615</v>
      </c>
      <c r="D129" s="222">
        <f>IFERROR(VLOOKUP($C129,'[1]잔액(신용)'!$E:$F,2,0),0)</f>
        <v>0</v>
      </c>
      <c r="E129" s="228">
        <f>IFERROR(VLOOKUP($C129,'[1]잔액(신용전기)'!$E:$F,2,0),0)</f>
        <v>0</v>
      </c>
      <c r="F129" s="352"/>
      <c r="G129" s="353"/>
      <c r="H129" s="354"/>
      <c r="I129" s="355"/>
      <c r="J129" s="356"/>
    </row>
    <row r="130" spans="1:10" ht="15" customHeight="1">
      <c r="A130" s="375">
        <v>4</v>
      </c>
      <c r="B130" s="376" t="s">
        <v>386</v>
      </c>
      <c r="C130" s="236">
        <v>123000</v>
      </c>
      <c r="D130" s="240">
        <f>IFERROR(VLOOKUP($C130,'[1]잔액(신용)'!$B:$C,2,0),0)</f>
        <v>0</v>
      </c>
      <c r="E130" s="377">
        <f>IFERROR(VLOOKUP($C130,'[1]잔액(신용전기)'!$B:$C,2,0),0)</f>
        <v>0</v>
      </c>
      <c r="F130" s="352"/>
      <c r="G130" s="353"/>
      <c r="H130" s="354"/>
      <c r="I130" s="355"/>
      <c r="J130" s="356"/>
    </row>
    <row r="131" spans="1:10" ht="15" customHeight="1">
      <c r="A131" s="195" t="s">
        <v>387</v>
      </c>
      <c r="B131" s="196" t="s">
        <v>388</v>
      </c>
      <c r="C131" s="197"/>
      <c r="D131" s="198">
        <f>SUM(D132:D135,D137:D138,D141,D143:D151,D154,D155)-SUM(D136,D139:D140,D142,D152,D153)</f>
        <v>2248130926</v>
      </c>
      <c r="E131" s="199">
        <f>SUM(E132:E135,E137:E138,E141,E143:E151,E154,E155)-SUM(E136,E139:E140,E142,E152,E153)</f>
        <v>2160753130</v>
      </c>
      <c r="F131" s="352"/>
      <c r="G131" s="353"/>
      <c r="H131" s="354"/>
      <c r="I131" s="355"/>
      <c r="J131" s="356"/>
    </row>
    <row r="132" spans="1:10" ht="15" customHeight="1">
      <c r="A132" s="204">
        <v>1</v>
      </c>
      <c r="B132" s="205" t="s">
        <v>389</v>
      </c>
      <c r="C132" s="206">
        <v>124100</v>
      </c>
      <c r="D132" s="217">
        <f>IFERROR(VLOOKUP($C132,'[1]잔액(신용)'!$B:$C,2,0),0)</f>
        <v>0</v>
      </c>
      <c r="E132" s="378">
        <f>IFERROR(VLOOKUP($C132,'[1]잔액(신용전기)'!$B:$C,2,0),0)</f>
        <v>0</v>
      </c>
      <c r="F132" s="352"/>
      <c r="G132" s="353"/>
      <c r="H132" s="354"/>
      <c r="I132" s="355"/>
      <c r="J132" s="356"/>
    </row>
    <row r="133" spans="1:10" ht="15" customHeight="1">
      <c r="A133" s="214">
        <v>2</v>
      </c>
      <c r="B133" s="215" t="s">
        <v>67</v>
      </c>
      <c r="C133" s="216">
        <v>124200</v>
      </c>
      <c r="D133" s="222">
        <f>IFERROR(VLOOKUP($C133,'[1]잔액(신용)'!$B:$C,2,0),0)</f>
        <v>0</v>
      </c>
      <c r="E133" s="228">
        <f>IFERROR(VLOOKUP($C133,'[1]잔액(신용전기)'!$B:$C,2,0),0)</f>
        <v>0</v>
      </c>
      <c r="F133" s="352"/>
      <c r="G133" s="353"/>
      <c r="H133" s="354"/>
      <c r="I133" s="355"/>
      <c r="J133" s="356"/>
    </row>
    <row r="134" spans="1:10" ht="15" customHeight="1">
      <c r="A134" s="214">
        <v>3</v>
      </c>
      <c r="B134" s="379" t="s">
        <v>70</v>
      </c>
      <c r="C134" s="216">
        <v>124300</v>
      </c>
      <c r="D134" s="222">
        <f>IFERROR(VLOOKUP($C134,'[1]잔액(신용)'!$B:$C,2,0),0)</f>
        <v>0</v>
      </c>
      <c r="E134" s="228">
        <f>IFERROR(VLOOKUP($C134,'[1]잔액(신용전기)'!$B:$C,2,0),0)</f>
        <v>0</v>
      </c>
      <c r="F134" s="352"/>
      <c r="G134" s="353"/>
      <c r="H134" s="354"/>
      <c r="I134" s="355"/>
      <c r="J134" s="356"/>
    </row>
    <row r="135" spans="1:10" ht="15" customHeight="1">
      <c r="A135" s="214">
        <v>4</v>
      </c>
      <c r="B135" s="249" t="s">
        <v>390</v>
      </c>
      <c r="C135" s="216">
        <v>124400</v>
      </c>
      <c r="D135" s="222">
        <f>IFERROR(VLOOKUP($C135,'[1]잔액(신용)'!$B:$C,2,0),0)</f>
        <v>180568599</v>
      </c>
      <c r="E135" s="228">
        <f>IFERROR(VLOOKUP($C135,'[1]잔액(신용전기)'!$B:$C,2,0),0)</f>
        <v>164925819</v>
      </c>
      <c r="F135" s="352"/>
      <c r="G135" s="353"/>
      <c r="H135" s="354"/>
      <c r="I135" s="355"/>
      <c r="J135" s="356"/>
    </row>
    <row r="136" spans="1:10" ht="15" customHeight="1">
      <c r="A136" s="214"/>
      <c r="B136" s="291" t="s">
        <v>29</v>
      </c>
      <c r="C136" s="216">
        <v>146103</v>
      </c>
      <c r="D136" s="222">
        <f>IFERROR(VLOOKUP($C136,'[1]잔액(신용)'!$E:$F,2,0),0)</f>
        <v>75953492</v>
      </c>
      <c r="E136" s="228">
        <f>IFERROR(VLOOKUP($C136,'[1]잔액(신용전기)'!$E:$F,2,0),0)</f>
        <v>66165770</v>
      </c>
      <c r="F136" s="352"/>
      <c r="G136" s="353"/>
      <c r="H136" s="354"/>
      <c r="I136" s="355"/>
      <c r="J136" s="356"/>
    </row>
    <row r="137" spans="1:10" ht="15" customHeight="1">
      <c r="A137" s="214">
        <v>5</v>
      </c>
      <c r="B137" s="215" t="s">
        <v>391</v>
      </c>
      <c r="C137" s="216">
        <v>124500</v>
      </c>
      <c r="D137" s="222">
        <f>IFERROR(VLOOKUP($C137,'[1]잔액(신용)'!$B:$C,2,0),0)</f>
        <v>22366000</v>
      </c>
      <c r="E137" s="228">
        <f>IFERROR(VLOOKUP($C137,'[1]잔액(신용전기)'!$B:$C,2,0),0)</f>
        <v>22059300</v>
      </c>
      <c r="F137" s="352"/>
      <c r="G137" s="353"/>
      <c r="H137" s="354"/>
      <c r="I137" s="355"/>
      <c r="J137" s="356"/>
    </row>
    <row r="138" spans="1:10" ht="15" customHeight="1">
      <c r="A138" s="214">
        <v>6</v>
      </c>
      <c r="B138" s="215" t="s">
        <v>54</v>
      </c>
      <c r="C138" s="216">
        <v>124600</v>
      </c>
      <c r="D138" s="222">
        <f>IFERROR(VLOOKUP($C138,'[1]잔액(신용)'!$B:$C,2,0),0)</f>
        <v>1135680</v>
      </c>
      <c r="E138" s="228">
        <f>IFERROR(VLOOKUP($C138,'[1]잔액(신용전기)'!$B:$C,2,0),0)</f>
        <v>333420</v>
      </c>
      <c r="F138" s="352"/>
      <c r="G138" s="353"/>
      <c r="H138" s="354"/>
      <c r="I138" s="355"/>
      <c r="J138" s="356"/>
    </row>
    <row r="139" spans="1:10" ht="15" customHeight="1">
      <c r="A139" s="214"/>
      <c r="B139" s="291" t="s">
        <v>29</v>
      </c>
      <c r="C139" s="224"/>
      <c r="D139" s="255"/>
      <c r="E139" s="228"/>
      <c r="F139" s="352"/>
      <c r="G139" s="353"/>
      <c r="H139" s="354"/>
      <c r="I139" s="355"/>
      <c r="J139" s="356"/>
    </row>
    <row r="140" spans="1:10" ht="15" customHeight="1">
      <c r="A140" s="214"/>
      <c r="B140" s="291" t="s">
        <v>273</v>
      </c>
      <c r="C140" s="216">
        <v>146311</v>
      </c>
      <c r="D140" s="222">
        <f>IFERROR(VLOOKUP($C140,'[1]잔액(신용)'!$E:$F,2,0),0)</f>
        <v>0</v>
      </c>
      <c r="E140" s="228">
        <f>IFERROR(VLOOKUP($C140,'[1]잔액(신용전기)'!$E:$F,2,0),0)</f>
        <v>0</v>
      </c>
      <c r="F140" s="352"/>
      <c r="G140" s="353"/>
      <c r="H140" s="354"/>
      <c r="I140" s="355"/>
      <c r="J140" s="356"/>
    </row>
    <row r="141" spans="1:10" ht="15" customHeight="1">
      <c r="A141" s="214">
        <v>7</v>
      </c>
      <c r="B141" s="215" t="s">
        <v>392</v>
      </c>
      <c r="C141" s="216">
        <v>124700</v>
      </c>
      <c r="D141" s="222">
        <f>IFERROR(VLOOKUP($C141,'[1]잔액(신용)'!$B:$C,2,0),0)</f>
        <v>0</v>
      </c>
      <c r="E141" s="228">
        <f>IFERROR(VLOOKUP($C141,'[1]잔액(신용전기)'!$B:$C,2,0),0)</f>
        <v>0</v>
      </c>
      <c r="F141" s="352"/>
      <c r="G141" s="353"/>
      <c r="H141" s="354"/>
      <c r="I141" s="355"/>
      <c r="J141" s="356"/>
    </row>
    <row r="142" spans="1:10" ht="15" customHeight="1">
      <c r="A142" s="214"/>
      <c r="B142" s="291" t="s">
        <v>273</v>
      </c>
      <c r="C142" s="216">
        <v>146301</v>
      </c>
      <c r="D142" s="222">
        <f>IFERROR(VLOOKUP($C142,'[1]잔액(신용)'!$E:$F,2,0),0)</f>
        <v>0</v>
      </c>
      <c r="E142" s="228">
        <f>IFERROR(VLOOKUP($C142,'[1]잔액(신용전기)'!$E:$F,2,0),0)</f>
        <v>0</v>
      </c>
      <c r="F142" s="352"/>
      <c r="G142" s="353"/>
      <c r="H142" s="354"/>
      <c r="I142" s="355"/>
      <c r="J142" s="356"/>
    </row>
    <row r="143" spans="1:10" ht="15" customHeight="1">
      <c r="A143" s="214">
        <v>8</v>
      </c>
      <c r="B143" s="215" t="s">
        <v>50</v>
      </c>
      <c r="C143" s="216">
        <v>124800</v>
      </c>
      <c r="D143" s="222">
        <f>IFERROR(VLOOKUP($C143,'[1]잔액(신용)'!$B:$C,2,0),0)</f>
        <v>1957586953</v>
      </c>
      <c r="E143" s="228">
        <f>IFERROR(VLOOKUP($C143,'[1]잔액(신용전기)'!$B:$C,2,0),0)</f>
        <v>1815678956</v>
      </c>
      <c r="F143" s="352"/>
      <c r="G143" s="353"/>
      <c r="H143" s="354"/>
      <c r="I143" s="355"/>
      <c r="J143" s="356"/>
    </row>
    <row r="144" spans="1:10" ht="15" customHeight="1">
      <c r="A144" s="214">
        <v>9</v>
      </c>
      <c r="B144" s="215" t="s">
        <v>52</v>
      </c>
      <c r="C144" s="216">
        <v>124900</v>
      </c>
      <c r="D144" s="222">
        <f>IFERROR(VLOOKUP($C144,'[1]잔액(신용)'!$B:$C,2,0),0)</f>
        <v>0</v>
      </c>
      <c r="E144" s="228">
        <f>IFERROR(VLOOKUP($C144,'[1]잔액(신용전기)'!$B:$C,2,0),0)</f>
        <v>0</v>
      </c>
      <c r="F144" s="352"/>
      <c r="G144" s="353"/>
      <c r="H144" s="354"/>
      <c r="I144" s="355"/>
      <c r="J144" s="356"/>
    </row>
    <row r="145" spans="1:10" ht="15" customHeight="1">
      <c r="A145" s="214">
        <v>10</v>
      </c>
      <c r="B145" s="215" t="s">
        <v>49</v>
      </c>
      <c r="C145" s="216">
        <v>125000</v>
      </c>
      <c r="D145" s="222">
        <f>IFERROR(VLOOKUP($C145,'[1]잔액(신용)'!$B:$C,2,0),0)</f>
        <v>0</v>
      </c>
      <c r="E145" s="228">
        <f>IFERROR(VLOOKUP($C145,'[1]잔액(신용전기)'!$B:$C,2,0),0)</f>
        <v>0</v>
      </c>
      <c r="F145" s="352"/>
      <c r="G145" s="353"/>
      <c r="H145" s="354"/>
      <c r="I145" s="355"/>
      <c r="J145" s="356"/>
    </row>
    <row r="146" spans="1:10" ht="15" customHeight="1">
      <c r="A146" s="214">
        <v>11</v>
      </c>
      <c r="B146" s="215" t="s">
        <v>72</v>
      </c>
      <c r="C146" s="216">
        <v>125100</v>
      </c>
      <c r="D146" s="222">
        <f>IFERROR(VLOOKUP($C146,'[1]잔액(신용)'!$B:$C,2,0),0)</f>
        <v>801912</v>
      </c>
      <c r="E146" s="228">
        <f>IFERROR(VLOOKUP($C146,'[1]잔액(신용전기)'!$B:$C,2,0),0)</f>
        <v>658443</v>
      </c>
      <c r="F146" s="352"/>
      <c r="G146" s="353"/>
      <c r="H146" s="354"/>
      <c r="I146" s="355"/>
      <c r="J146" s="356"/>
    </row>
    <row r="147" spans="1:10" ht="15" customHeight="1">
      <c r="A147" s="214">
        <v>12</v>
      </c>
      <c r="B147" s="215" t="s">
        <v>393</v>
      </c>
      <c r="C147" s="216">
        <v>125300</v>
      </c>
      <c r="D147" s="222">
        <f>IFERROR(VLOOKUP($C147,'[1]잔액(신용)'!$B:$C,2,0),0)</f>
        <v>0</v>
      </c>
      <c r="E147" s="228">
        <f>IFERROR(VLOOKUP($C147,'[1]잔액(신용전기)'!$B:$C,2,0),0)</f>
        <v>20000</v>
      </c>
      <c r="F147" s="352"/>
      <c r="G147" s="353"/>
      <c r="H147" s="354"/>
      <c r="I147" s="355"/>
      <c r="J147" s="356"/>
    </row>
    <row r="148" spans="1:10" ht="15" customHeight="1">
      <c r="A148" s="214">
        <v>13</v>
      </c>
      <c r="B148" s="215" t="s">
        <v>31</v>
      </c>
      <c r="C148" s="380">
        <v>127000</v>
      </c>
      <c r="D148" s="255">
        <f>IFERROR(VLOOKUP($C148,'[1]잔액(신용)'!$B:$C,2,0),0)</f>
        <v>0</v>
      </c>
      <c r="E148" s="228">
        <f>IFERROR(VLOOKUP($C148,'[1]잔액(신용전기)'!$B:$C,2,0),0)</f>
        <v>0</v>
      </c>
      <c r="F148" s="352"/>
      <c r="G148" s="353"/>
      <c r="H148" s="354"/>
      <c r="I148" s="355"/>
      <c r="J148" s="356"/>
    </row>
    <row r="149" spans="1:10" ht="15" customHeight="1">
      <c r="A149" s="234">
        <v>14</v>
      </c>
      <c r="B149" s="235" t="s">
        <v>394</v>
      </c>
      <c r="C149" s="381"/>
      <c r="D149" s="271">
        <f>IFERROR(VLOOKUP(125500,'[1]잔액(신용)'!$B:$C,2,0),0)+IFERROR(VLOOKUP(120500,'[1]잔액(신용)'!$B:$C,2,0),0)+IFERROR(VLOOKUP(125400,'[1]잔액(신용)'!$B:$C,2,0),0)</f>
        <v>0</v>
      </c>
      <c r="E149" s="228">
        <f>IFERROR(VLOOKUP(125500,'[1]잔액(신용전기)'!$B:$C,2,0),0)+IFERROR(VLOOKUP(120500,'[1]잔액(신용전기)'!$B:$C,2,0),0)+IFERROR(VLOOKUP(125400,'[1]잔액(신용전기)'!$B:$C,2,0),0)</f>
        <v>0</v>
      </c>
      <c r="F149" s="352"/>
      <c r="G149" s="353"/>
      <c r="H149" s="354"/>
      <c r="I149" s="355"/>
      <c r="J149" s="356"/>
    </row>
    <row r="150" spans="1:10" ht="15" customHeight="1">
      <c r="A150" s="234">
        <v>15</v>
      </c>
      <c r="B150" s="235" t="s">
        <v>395</v>
      </c>
      <c r="C150" s="382">
        <v>125600</v>
      </c>
      <c r="D150" s="222">
        <f>IFERROR(VLOOKUP($C150,'[1]잔액(신용)'!$B:$C,2,0),0)</f>
        <v>0</v>
      </c>
      <c r="E150" s="228">
        <f>IFERROR(VLOOKUP($C150,'[1]잔액(신용전기)'!$B:$C,2,0),0)</f>
        <v>0</v>
      </c>
      <c r="F150" s="352"/>
      <c r="G150" s="353"/>
      <c r="H150" s="354"/>
      <c r="I150" s="355"/>
      <c r="J150" s="356"/>
    </row>
    <row r="151" spans="1:10" ht="15" customHeight="1">
      <c r="A151" s="234">
        <v>16</v>
      </c>
      <c r="B151" s="235" t="s">
        <v>396</v>
      </c>
      <c r="C151" s="381"/>
      <c r="D151" s="222">
        <f>IFERROR(VLOOKUP(125200,'[1]잔액(신용)'!$B:$C,2,0),0)+IFERROR(VLOOKUP(125400,'[1]잔액(신용)'!$B:$C,2,0),0)</f>
        <v>34877569</v>
      </c>
      <c r="E151" s="228">
        <f>IFERROR(VLOOKUP(125200,'[1]잔액(신용전기)'!$B:$C,2,0),0)+IFERROR(VLOOKUP(125400,'[1]잔액(신용전기)'!$B:$C,2,0),0)</f>
        <v>33168182</v>
      </c>
      <c r="F151" s="352"/>
      <c r="G151" s="353"/>
      <c r="H151" s="354"/>
      <c r="I151" s="355"/>
      <c r="J151" s="356"/>
    </row>
    <row r="152" spans="1:10" ht="15" customHeight="1">
      <c r="A152" s="214"/>
      <c r="B152" s="291" t="s">
        <v>29</v>
      </c>
      <c r="C152" s="383"/>
      <c r="D152" s="271"/>
      <c r="E152" s="228"/>
      <c r="F152" s="352"/>
      <c r="G152" s="353"/>
      <c r="H152" s="354"/>
      <c r="I152" s="355"/>
      <c r="J152" s="356"/>
    </row>
    <row r="153" spans="1:10" ht="15" customHeight="1">
      <c r="A153" s="384"/>
      <c r="B153" s="385" t="s">
        <v>86</v>
      </c>
      <c r="C153" s="386">
        <v>146621</v>
      </c>
      <c r="D153" s="222">
        <f>IFERROR(VLOOKUP($C153,'[1]잔액(신용)'!$E:$F,2,0),0)</f>
        <v>0</v>
      </c>
      <c r="E153" s="228">
        <f>IFERROR(VLOOKUP($C153,'[1]잔액(신용전기)'!$E:$F,2,0),0)</f>
        <v>0</v>
      </c>
      <c r="F153" s="352"/>
      <c r="G153" s="353"/>
      <c r="H153" s="354"/>
      <c r="I153" s="355"/>
      <c r="J153" s="356"/>
    </row>
    <row r="154" spans="1:10" ht="15" customHeight="1">
      <c r="A154" s="234">
        <v>17</v>
      </c>
      <c r="B154" s="235" t="s">
        <v>397</v>
      </c>
      <c r="C154" s="216">
        <v>125700</v>
      </c>
      <c r="D154" s="222">
        <f>IFERROR(VLOOKUP($C154,'[1]잔액(신용)'!$B:$C,2,0),0)</f>
        <v>0</v>
      </c>
      <c r="E154" s="228">
        <f>IFERROR(VLOOKUP($C154,'[1]잔액(신용전기)'!$B:$C,2,0),0)</f>
        <v>0</v>
      </c>
      <c r="F154" s="352"/>
      <c r="G154" s="353"/>
      <c r="H154" s="354"/>
      <c r="I154" s="355"/>
      <c r="J154" s="356"/>
    </row>
    <row r="155" spans="1:10" ht="15" customHeight="1">
      <c r="A155" s="234">
        <v>18</v>
      </c>
      <c r="B155" s="235" t="s">
        <v>398</v>
      </c>
      <c r="C155" s="216">
        <v>125800</v>
      </c>
      <c r="D155" s="222">
        <f>IFERROR(VLOOKUP($C155,'[1]잔액(신용)'!$B:$C,2,0),0)</f>
        <v>126747705</v>
      </c>
      <c r="E155" s="228">
        <f>IFERROR(VLOOKUP($C155,'[1]잔액(신용전기)'!$B:$C,2,0),0)</f>
        <v>190074780</v>
      </c>
      <c r="F155" s="352"/>
      <c r="G155" s="353"/>
      <c r="H155" s="354"/>
      <c r="I155" s="355"/>
      <c r="J155" s="356"/>
    </row>
    <row r="156" spans="1:10" ht="15" customHeight="1">
      <c r="A156" s="195" t="s">
        <v>399</v>
      </c>
      <c r="B156" s="196" t="s">
        <v>400</v>
      </c>
      <c r="C156" s="188"/>
      <c r="D156" s="387">
        <f>IF(((IFERROR(VLOOKUP(127800,'[1]잔액(신용)'!$B:$C,2,0),0))-(IFERROR(VLOOKUP(147800,'[1]잔액(신용)'!$E:$F,2,0),0)))&gt;=0,(IFERROR(VLOOKUP(127800,'[1]잔액(신용)'!$B:$C,2,0),0))-(IFERROR(VLOOKUP(147800,'[1]잔액(신용)'!$E:$F,2,0),0)),0)</f>
        <v>2750378083</v>
      </c>
      <c r="E156" s="388">
        <f>IF(((IFERROR(VLOOKUP(127800,'[1]잔액(신용전기)'!$B:$C,2,0),0))-(IFERROR(VLOOKUP(147800,'[1]잔액(신용전기)'!$E:$F,2,0),0)))&gt;=0,(IFERROR(VLOOKUP(127800,'[1]잔액(신용전기)'!$B:$C,2,0),0))-(IFERROR(VLOOKUP(147800,'[1]잔액(신용전기)'!$E:$F,2,0),0)),0)</f>
        <v>1828399067</v>
      </c>
      <c r="F156" s="352"/>
      <c r="G156" s="353"/>
      <c r="H156" s="354"/>
      <c r="I156" s="355"/>
      <c r="J156" s="356"/>
    </row>
    <row r="157" spans="1:10" ht="15" customHeight="1">
      <c r="A157" s="389" t="s">
        <v>401</v>
      </c>
      <c r="B157" s="390" t="s">
        <v>314</v>
      </c>
      <c r="C157" s="391"/>
      <c r="D157" s="392">
        <f>IF('3.일반(FP)'!D121&lt;0,0,'3.일반(FP)'!D121)</f>
        <v>21653165946</v>
      </c>
      <c r="E157" s="393">
        <f>IF('3.일반(FP)'!E121&lt;0,0,'3.일반(FP)'!E121)</f>
        <v>18597117244</v>
      </c>
      <c r="F157" s="394"/>
      <c r="G157" s="395"/>
      <c r="H157" s="396"/>
      <c r="I157" s="397"/>
      <c r="J157" s="398"/>
    </row>
    <row r="158" spans="1:10" ht="15" customHeight="1" thickBot="1">
      <c r="A158" s="399" t="s">
        <v>402</v>
      </c>
      <c r="B158" s="400"/>
      <c r="C158" s="401"/>
      <c r="D158" s="402">
        <f>SUM(D8,D20,D30,D42,D55,D56,D97,D131,D156,D157)</f>
        <v>327038016291</v>
      </c>
      <c r="E158" s="403">
        <f>SUM(E8,E20,E30,E42,E55,E56,E97,E131,E156,E157)</f>
        <v>309955166620</v>
      </c>
      <c r="F158" s="404" t="s">
        <v>222</v>
      </c>
      <c r="G158" s="405"/>
      <c r="H158" s="406"/>
      <c r="I158" s="407">
        <f>SUM(I58,I91)</f>
        <v>327038016291</v>
      </c>
      <c r="J158" s="408">
        <f>SUM(J58,J91)</f>
        <v>309955166620</v>
      </c>
    </row>
    <row r="159" spans="1:10">
      <c r="A159" s="409" t="s">
        <v>374</v>
      </c>
      <c r="B159" s="410"/>
      <c r="D159" s="411">
        <f>SUM(D8,D20,D30,D42,D55,D56,D97,D131,D156)</f>
        <v>305384850345</v>
      </c>
      <c r="E159" s="412">
        <f>SUM(E8,E20,E30,E42,E55,E56,E97,E131,E156)</f>
        <v>291358049376</v>
      </c>
      <c r="F159" s="410"/>
      <c r="G159" s="410"/>
      <c r="I159" s="412"/>
      <c r="J159" s="413"/>
    </row>
    <row r="160" spans="1:10">
      <c r="A160" s="410"/>
      <c r="B160" s="410"/>
      <c r="D160" s="411">
        <f>SUM(I8,I24,I31,I56)</f>
        <v>298664698549</v>
      </c>
      <c r="E160" s="412">
        <f>SUM(J8,J24,J31,J56)</f>
        <v>285291039959</v>
      </c>
      <c r="F160" s="410"/>
      <c r="G160" s="414"/>
      <c r="I160" s="412" t="s">
        <v>403</v>
      </c>
      <c r="J160" s="413">
        <f>D158-I158</f>
        <v>0</v>
      </c>
    </row>
    <row r="161" spans="1:10" ht="24">
      <c r="A161" s="410"/>
      <c r="B161" s="415" t="s">
        <v>404</v>
      </c>
      <c r="C161" s="416"/>
      <c r="D161" s="417">
        <f>D159-D160</f>
        <v>6720151796</v>
      </c>
      <c r="E161" s="418">
        <f>E159-E160</f>
        <v>6067009417</v>
      </c>
      <c r="F161" s="410"/>
      <c r="G161" s="414"/>
      <c r="I161" s="412">
        <f>D158-I158</f>
        <v>0</v>
      </c>
      <c r="J161" s="413"/>
    </row>
    <row r="162" spans="1:10">
      <c r="D162" s="419"/>
      <c r="E162" s="413"/>
    </row>
    <row r="163" spans="1:10">
      <c r="D163" s="419"/>
      <c r="E163" s="413"/>
    </row>
    <row r="164" spans="1:10">
      <c r="D164" s="419"/>
      <c r="E164" s="413"/>
      <c r="J164" s="174">
        <f>E158-J158</f>
        <v>0</v>
      </c>
    </row>
    <row r="165" spans="1:10">
      <c r="B165" s="420" t="s">
        <v>405</v>
      </c>
      <c r="D165" s="421">
        <f>D158-D156-D157</f>
        <v>302634472262</v>
      </c>
      <c r="E165" s="413">
        <f>E158-E156-E157</f>
        <v>289529650309</v>
      </c>
    </row>
    <row r="174" spans="1:10">
      <c r="D174" s="422"/>
    </row>
  </sheetData>
  <mergeCells count="12">
    <mergeCell ref="F58:G58"/>
    <mergeCell ref="F91:G91"/>
    <mergeCell ref="F92:G92"/>
    <mergeCell ref="A158:B158"/>
    <mergeCell ref="F158:G158"/>
    <mergeCell ref="A1:J1"/>
    <mergeCell ref="A2:J2"/>
    <mergeCell ref="A3:J3"/>
    <mergeCell ref="A6:B6"/>
    <mergeCell ref="F6:G6"/>
    <mergeCell ref="A7:B7"/>
    <mergeCell ref="F7:G7"/>
  </mergeCells>
  <phoneticPr fontId="2" type="noConversion"/>
  <pageMargins left="0.43307086614173229" right="0.43307086614173229" top="0.59055118110236227" bottom="0.51181102362204722" header="0.51181102362204722" footer="0.55118110236220474"/>
  <pageSetup paperSize="9" scale="7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L174"/>
  <sheetViews>
    <sheetView showGridLines="0" showZeros="0" view="pageBreakPreview" zoomScaleNormal="100" zoomScaleSheetLayoutView="100" workbookViewId="0">
      <pane ySplit="7" topLeftCell="A8" activePane="bottomLeft" state="frozen"/>
      <selection activeCell="AJ21" sqref="AJ21"/>
      <selection pane="bottomLeft" activeCell="AJ21" sqref="AJ21"/>
    </sheetView>
  </sheetViews>
  <sheetFormatPr defaultColWidth="8.5" defaultRowHeight="12"/>
  <cols>
    <col min="1" max="1" width="3" style="168" customWidth="1"/>
    <col min="2" max="2" width="20.875" style="168" customWidth="1"/>
    <col min="3" max="3" width="6" style="173" hidden="1" customWidth="1"/>
    <col min="4" max="4" width="16.25" style="174" customWidth="1"/>
    <col min="5" max="5" width="16.75" style="174" customWidth="1"/>
    <col min="6" max="6" width="3" style="168" customWidth="1"/>
    <col min="7" max="7" width="20.875" style="168" customWidth="1"/>
    <col min="8" max="8" width="6" style="175" hidden="1" customWidth="1"/>
    <col min="9" max="9" width="16.875" style="174" customWidth="1"/>
    <col min="10" max="10" width="16.125" style="174" customWidth="1"/>
    <col min="11" max="12" width="14.75" style="168" customWidth="1"/>
    <col min="13" max="16384" width="8.5" style="168"/>
  </cols>
  <sheetData>
    <row r="1" spans="1:10" ht="31.5">
      <c r="A1" s="166" t="s">
        <v>406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5" customHeight="1">
      <c r="A2" s="169" t="str">
        <f>"제 ( "&amp;[1]자료입력방법!F13&amp;" )기 "&amp;YEAR([1]자료입력방법!C13)&amp;"년 "&amp;MONTH([1]자료입력방법!C13)&amp;"월 "&amp;DAY([1]자료입력방법!C13)&amp;"일 현재"</f>
        <v>제 ( 2 )기 2018년 6월 30일 현재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0" ht="15" customHeight="1">
      <c r="A3" s="169" t="str">
        <f>"제 ( "&amp;[1]자료입력방법!F15&amp;" )기 "&amp;YEAR([1]자료입력방법!C15)&amp;"년 "&amp;MONTH([1]자료입력방법!C15)&amp;"월 "&amp;DAY([1]자료입력방법!C15)&amp;"일 현재"</f>
        <v>제 ( 1 )기 2017년 6월 30일 현재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0" ht="11.25" customHeight="1">
      <c r="A4" s="170"/>
      <c r="B4" s="170"/>
      <c r="C4" s="170"/>
      <c r="D4" s="171"/>
      <c r="E4" s="171"/>
      <c r="F4" s="170"/>
      <c r="G4" s="170"/>
      <c r="H4" s="170"/>
      <c r="I4" s="171"/>
      <c r="J4" s="171"/>
    </row>
    <row r="5" spans="1:10" ht="15" customHeight="1" thickBot="1">
      <c r="A5" s="423" t="s">
        <v>407</v>
      </c>
      <c r="J5" s="176" t="s">
        <v>408</v>
      </c>
    </row>
    <row r="6" spans="1:10" ht="18" customHeight="1">
      <c r="A6" s="424" t="s">
        <v>409</v>
      </c>
      <c r="B6" s="183"/>
      <c r="C6" s="425"/>
      <c r="D6" s="180" t="str">
        <f>'1.통합(FP)'!C6</f>
        <v>제 2 (당)기</v>
      </c>
      <c r="E6" s="181" t="str">
        <f>'1.통합(FP)'!D6</f>
        <v>제 1 (전)기</v>
      </c>
      <c r="F6" s="182" t="s">
        <v>228</v>
      </c>
      <c r="G6" s="426"/>
      <c r="H6" s="427"/>
      <c r="I6" s="180" t="str">
        <f>D6</f>
        <v>제 2 (당)기</v>
      </c>
      <c r="J6" s="185" t="str">
        <f>E6</f>
        <v>제 1 (전)기</v>
      </c>
    </row>
    <row r="7" spans="1:10" ht="18" customHeight="1">
      <c r="A7" s="428" t="s">
        <v>229</v>
      </c>
      <c r="B7" s="192"/>
      <c r="C7" s="429"/>
      <c r="D7" s="189" t="s">
        <v>230</v>
      </c>
      <c r="E7" s="190" t="s">
        <v>230</v>
      </c>
      <c r="F7" s="191" t="s">
        <v>229</v>
      </c>
      <c r="G7" s="192"/>
      <c r="H7" s="430"/>
      <c r="I7" s="189" t="s">
        <v>230</v>
      </c>
      <c r="J7" s="194" t="s">
        <v>230</v>
      </c>
    </row>
    <row r="8" spans="1:10" ht="15.75" customHeight="1">
      <c r="A8" s="195" t="s">
        <v>231</v>
      </c>
      <c r="B8" s="196" t="s">
        <v>410</v>
      </c>
      <c r="C8" s="197"/>
      <c r="D8" s="58">
        <f>SUM(D9,D39,D53)</f>
        <v>16587684203</v>
      </c>
      <c r="E8" s="59">
        <f>SUM(E9,E39,E53)</f>
        <v>16204920108</v>
      </c>
      <c r="F8" s="431" t="s">
        <v>10</v>
      </c>
      <c r="G8" s="201" t="s">
        <v>411</v>
      </c>
      <c r="H8" s="202"/>
      <c r="I8" s="58">
        <f>SUM(I9:I15,I17:I28)-SUM(I16)</f>
        <v>29115444408</v>
      </c>
      <c r="J8" s="432">
        <f>SUM(J9:J15,J17:J28)-SUM(J16)</f>
        <v>28895370695</v>
      </c>
    </row>
    <row r="9" spans="1:10" ht="15.75" customHeight="1">
      <c r="A9" s="433" t="s">
        <v>412</v>
      </c>
      <c r="B9" s="365" t="s">
        <v>413</v>
      </c>
      <c r="C9" s="284"/>
      <c r="D9" s="434">
        <f>SUM(D10:D13,D16,D18,D20:D25,D27,D29,D31:D32,D35:D36)-SUM(D14:D15,D17,D19,D26,D28,D30,D33:D34,D37,D38)</f>
        <v>4773150313</v>
      </c>
      <c r="E9" s="435">
        <f>SUM(E10:E13,E16,E18,E20:E25,E27,E29,E31:E32,E35:E36)-SUM(E14:E15,E17,E19,E26,E28,E30,E33:E34,E37,E38)</f>
        <v>4375746918</v>
      </c>
      <c r="F9" s="436">
        <v>1</v>
      </c>
      <c r="G9" s="243" t="s">
        <v>14</v>
      </c>
      <c r="H9" s="244">
        <v>231000</v>
      </c>
      <c r="I9" s="437">
        <f>IFERROR(VLOOKUP($H9,'[1]잔액(일반)'!$E:$F,2,0),0)</f>
        <v>1139461640</v>
      </c>
      <c r="J9" s="438">
        <f>IFERROR(VLOOKUP($H9,'[1]잔액(일반전기)'!$E:$F,2,0),0)</f>
        <v>1136534587</v>
      </c>
    </row>
    <row r="10" spans="1:10" ht="15.75" customHeight="1">
      <c r="A10" s="439">
        <v>1</v>
      </c>
      <c r="B10" s="205" t="s">
        <v>13</v>
      </c>
      <c r="C10" s="206">
        <v>210200</v>
      </c>
      <c r="D10" s="440">
        <f>IFERROR(VLOOKUP($C10,'[1]잔액(일반)'!$B:$C,2,0),0)</f>
        <v>32726390</v>
      </c>
      <c r="E10" s="441">
        <f>IFERROR(VLOOKUP($C10,'[1]잔액(일반전기)'!$B:$C,2,0),0)</f>
        <v>23561150</v>
      </c>
      <c r="F10" s="442">
        <v>2</v>
      </c>
      <c r="G10" s="220" t="s">
        <v>16</v>
      </c>
      <c r="H10" s="221">
        <v>231100</v>
      </c>
      <c r="I10" s="443">
        <f>IFERROR(VLOOKUP($H10,'[1]잔액(일반)'!$E:$F,2,0),0)</f>
        <v>718954929</v>
      </c>
      <c r="J10" s="444">
        <f>IFERROR(VLOOKUP($H10,'[1]잔액(일반전기)'!$E:$F,2,0),0)</f>
        <v>632723511</v>
      </c>
    </row>
    <row r="11" spans="1:10" ht="15.75" customHeight="1">
      <c r="A11" s="248">
        <v>2</v>
      </c>
      <c r="B11" s="215" t="s">
        <v>414</v>
      </c>
      <c r="C11" s="216">
        <v>210500</v>
      </c>
      <c r="D11" s="445">
        <f>IFERROR(VLOOKUP($C11,'[1]잔액(일반)'!$B:$C,2,0),0)</f>
        <v>0</v>
      </c>
      <c r="E11" s="446">
        <f>IFERROR(VLOOKUP($C11,'[1]잔액(일반전기)'!$B:$C,2,0),0)</f>
        <v>0</v>
      </c>
      <c r="F11" s="442">
        <v>3</v>
      </c>
      <c r="G11" s="220" t="s">
        <v>18</v>
      </c>
      <c r="H11" s="221">
        <v>232000</v>
      </c>
      <c r="I11" s="443">
        <f>IFERROR(VLOOKUP($H11,'[1]잔액(일반)'!$E:$F,2,0),0)</f>
        <v>3361342505</v>
      </c>
      <c r="J11" s="444">
        <f>IFERROR(VLOOKUP($H11,'[1]잔액(일반전기)'!$E:$F,2,0),0)</f>
        <v>2839200474</v>
      </c>
    </row>
    <row r="12" spans="1:10" ht="15.75" customHeight="1">
      <c r="A12" s="248">
        <v>3</v>
      </c>
      <c r="B12" s="215" t="s">
        <v>258</v>
      </c>
      <c r="C12" s="216">
        <v>210600</v>
      </c>
      <c r="D12" s="445">
        <f>IFERROR(VLOOKUP($C12,'[1]잔액(일반)'!$B:$C,2,0),0)</f>
        <v>0</v>
      </c>
      <c r="E12" s="446">
        <f>IFERROR(VLOOKUP($C12,'[1]잔액(일반전기)'!$B:$C,2,0),0)</f>
        <v>0</v>
      </c>
      <c r="F12" s="442">
        <v>4</v>
      </c>
      <c r="G12" s="220" t="s">
        <v>415</v>
      </c>
      <c r="H12" s="221">
        <v>232100</v>
      </c>
      <c r="I12" s="443">
        <f>IFERROR(VLOOKUP($H12,'[1]잔액(일반)'!$E:$F,2,0),0)</f>
        <v>0</v>
      </c>
      <c r="J12" s="444">
        <f>IFERROR(VLOOKUP($H12,'[1]잔액(일반전기)'!$E:$F,2,0),0)</f>
        <v>0</v>
      </c>
    </row>
    <row r="13" spans="1:10" ht="15.75" customHeight="1">
      <c r="A13" s="248">
        <v>4</v>
      </c>
      <c r="B13" s="215" t="s">
        <v>17</v>
      </c>
      <c r="C13" s="216">
        <v>210700</v>
      </c>
      <c r="D13" s="445">
        <f>IFERROR(VLOOKUP($C13,'[1]잔액(일반)'!$B:$C,2,0),0)</f>
        <v>3803879462</v>
      </c>
      <c r="E13" s="446">
        <f>IFERROR(VLOOKUP($C13,'[1]잔액(일반전기)'!$B:$C,2,0),0)</f>
        <v>3445095751</v>
      </c>
      <c r="F13" s="442">
        <v>5</v>
      </c>
      <c r="G13" s="220" t="s">
        <v>22</v>
      </c>
      <c r="H13" s="221">
        <v>232200</v>
      </c>
      <c r="I13" s="443">
        <f>IFERROR(VLOOKUP($H13,'[1]잔액(일반)'!$E:$F,2,0),0)</f>
        <v>36670000</v>
      </c>
      <c r="J13" s="444">
        <f>IFERROR(VLOOKUP($H13,'[1]잔액(일반전기)'!$E:$F,2,0),0)</f>
        <v>32090000</v>
      </c>
    </row>
    <row r="14" spans="1:10" ht="15.75" customHeight="1">
      <c r="A14" s="248"/>
      <c r="B14" s="291" t="s">
        <v>19</v>
      </c>
      <c r="C14" s="447">
        <v>244101</v>
      </c>
      <c r="D14" s="445">
        <f>IFERROR(VLOOKUP($C14,'[1]잔액(일반)'!$E:$F,2,0),0)</f>
        <v>138164398</v>
      </c>
      <c r="E14" s="446">
        <f>IFERROR(VLOOKUP($C14,'[1]잔액(일반전기)'!$E:$F,2,0),0)</f>
        <v>134594398</v>
      </c>
      <c r="F14" s="442">
        <v>6</v>
      </c>
      <c r="G14" s="220" t="s">
        <v>24</v>
      </c>
      <c r="H14" s="221">
        <v>232500</v>
      </c>
      <c r="I14" s="443">
        <f>IFERROR(VLOOKUP($H14,'[1]잔액(일반)'!$E:$F,2,0),0)</f>
        <v>467846033</v>
      </c>
      <c r="J14" s="444">
        <f>IFERROR(VLOOKUP($H14,'[1]잔액(일반전기)'!$E:$F,2,0),0)</f>
        <v>448563646</v>
      </c>
    </row>
    <row r="15" spans="1:10" ht="15.75" customHeight="1">
      <c r="A15" s="248"/>
      <c r="B15" s="291" t="s">
        <v>273</v>
      </c>
      <c r="C15" s="447">
        <v>244402</v>
      </c>
      <c r="D15" s="445">
        <f>IFERROR(VLOOKUP($C15,'[1]잔액(일반)'!$E:$F,2,0),0)</f>
        <v>0</v>
      </c>
      <c r="E15" s="446">
        <f>IFERROR(VLOOKUP($C15,'[1]잔액(일반전기)'!$E:$F,2,0),0)</f>
        <v>0</v>
      </c>
      <c r="F15" s="442">
        <v>7</v>
      </c>
      <c r="G15" s="220" t="s">
        <v>26</v>
      </c>
      <c r="H15" s="221">
        <v>233000</v>
      </c>
      <c r="I15" s="443">
        <f>IFERROR(VLOOKUP($H15,'[1]잔액(일반)'!$E:$F,2,0),0)</f>
        <v>21100000000</v>
      </c>
      <c r="J15" s="444">
        <f>IFERROR(VLOOKUP($H15,'[1]잔액(일반전기)'!$E:$F,2,0),0)</f>
        <v>20850000000</v>
      </c>
    </row>
    <row r="16" spans="1:10" ht="15.75" customHeight="1">
      <c r="A16" s="248">
        <v>5</v>
      </c>
      <c r="B16" s="215" t="s">
        <v>39</v>
      </c>
      <c r="C16" s="216">
        <v>210800</v>
      </c>
      <c r="D16" s="445">
        <f>IFERROR(VLOOKUP($C16,'[1]잔액(일반)'!$B:$C,2,0),0)</f>
        <v>0</v>
      </c>
      <c r="E16" s="446">
        <f>IFERROR(VLOOKUP($C16,'[1]잔액(일반전기)'!$B:$C,2,0),0)</f>
        <v>0</v>
      </c>
      <c r="F16" s="442"/>
      <c r="G16" s="247" t="s">
        <v>28</v>
      </c>
      <c r="H16" s="231"/>
      <c r="I16" s="443">
        <f>IFERROR(VLOOKUP(233021,'[1]잔액(일반)'!$E:$F,2,0),0)+IFERROR(VLOOKUP(233031,'[1]잔액(일반)'!$E:$F,2,0),0)+IFERROR(VLOOKUP(233036,'[1]잔액(일반)'!$E:$F,2,0),0)+IFERROR(VLOOKUP(233069,'[1]잔액(일반)'!$E:$F,2,0),0)</f>
        <v>0</v>
      </c>
      <c r="J16" s="444">
        <f>IFERROR(VLOOKUP(233021,'[1]잔액(일반전기)'!$E:$F,2,0),0)+IFERROR(VLOOKUP(233031,'[1]잔액(일반전기)'!$E:$F,2,0),0)+IFERROR(VLOOKUP(233036,'[1]잔액(일반전기)'!$E:$F,2,0),0)+IFERROR(VLOOKUP(233069,'[1]잔액(일반전기)'!$E:$F,2,0),0)</f>
        <v>0</v>
      </c>
    </row>
    <row r="17" spans="1:10" ht="15.75" customHeight="1">
      <c r="A17" s="248"/>
      <c r="B17" s="291" t="s">
        <v>19</v>
      </c>
      <c r="C17" s="224"/>
      <c r="D17" s="445"/>
      <c r="E17" s="446"/>
      <c r="F17" s="442">
        <v>8</v>
      </c>
      <c r="G17" s="220" t="s">
        <v>30</v>
      </c>
      <c r="H17" s="221">
        <v>233300</v>
      </c>
      <c r="I17" s="443">
        <f>IFERROR(VLOOKUP($H17,'[1]잔액(일반)'!$E:$F,2,0),0)</f>
        <v>309676414</v>
      </c>
      <c r="J17" s="444">
        <f>IFERROR(VLOOKUP($H17,'[1]잔액(일반전기)'!$E:$F,2,0),0)</f>
        <v>268133048</v>
      </c>
    </row>
    <row r="18" spans="1:10" ht="15.75" customHeight="1">
      <c r="A18" s="248">
        <v>6</v>
      </c>
      <c r="B18" s="215" t="s">
        <v>42</v>
      </c>
      <c r="C18" s="216">
        <v>210900</v>
      </c>
      <c r="D18" s="445">
        <f>IFERROR(VLOOKUP($C18,'[1]잔액(일반)'!$B:$C,2,0),0)</f>
        <v>424792119</v>
      </c>
      <c r="E18" s="446">
        <f>IFERROR(VLOOKUP($C18,'[1]잔액(일반전기)'!$B:$C,2,0),0)</f>
        <v>330434869</v>
      </c>
      <c r="F18" s="442">
        <v>9</v>
      </c>
      <c r="G18" s="220" t="s">
        <v>32</v>
      </c>
      <c r="H18" s="221">
        <v>233400</v>
      </c>
      <c r="I18" s="443">
        <f>IFERROR(VLOOKUP($H18,'[1]잔액(일반)'!$E:$F,2,0),0)</f>
        <v>0</v>
      </c>
      <c r="J18" s="444">
        <f>IFERROR(VLOOKUP($H18,'[1]잔액(일반전기)'!$E:$F,2,0),0)</f>
        <v>0</v>
      </c>
    </row>
    <row r="19" spans="1:10" ht="15.75" customHeight="1">
      <c r="A19" s="248"/>
      <c r="B19" s="291" t="s">
        <v>19</v>
      </c>
      <c r="C19" s="224"/>
      <c r="D19" s="445"/>
      <c r="E19" s="446"/>
      <c r="F19" s="442">
        <v>10</v>
      </c>
      <c r="G19" s="220" t="s">
        <v>34</v>
      </c>
      <c r="H19" s="221">
        <v>233500</v>
      </c>
      <c r="I19" s="443">
        <f>IFERROR(VLOOKUP($H19,'[1]잔액(일반)'!$E:$F,2,0),0)</f>
        <v>1453295232</v>
      </c>
      <c r="J19" s="444">
        <f>IFERROR(VLOOKUP($H19,'[1]잔액(일반전기)'!$E:$F,2,0),0)</f>
        <v>1603929937</v>
      </c>
    </row>
    <row r="20" spans="1:10" ht="15.75" customHeight="1">
      <c r="A20" s="248">
        <v>7</v>
      </c>
      <c r="B20" s="215" t="s">
        <v>416</v>
      </c>
      <c r="C20" s="216">
        <v>211000</v>
      </c>
      <c r="D20" s="445">
        <f>IFERROR(VLOOKUP($C20,'[1]잔액(일반)'!$B:$C,2,0),0)</f>
        <v>0</v>
      </c>
      <c r="E20" s="446">
        <f>IFERROR(VLOOKUP($C20,'[1]잔액(일반전기)'!$B:$C,2,0),0)</f>
        <v>0</v>
      </c>
      <c r="F20" s="442">
        <v>11</v>
      </c>
      <c r="G20" s="220" t="s">
        <v>38</v>
      </c>
      <c r="H20" s="221">
        <v>233600</v>
      </c>
      <c r="I20" s="443">
        <f>IFERROR(VLOOKUP($H20,'[1]잔액(일반)'!$E:$F,2,0),0)</f>
        <v>0</v>
      </c>
      <c r="J20" s="444">
        <f>IFERROR(VLOOKUP($H20,'[1]잔액(일반전기)'!$E:$F,2,0),0)</f>
        <v>1892222</v>
      </c>
    </row>
    <row r="21" spans="1:10" ht="15.75" customHeight="1">
      <c r="A21" s="248">
        <v>8</v>
      </c>
      <c r="B21" s="215" t="s">
        <v>393</v>
      </c>
      <c r="C21" s="216">
        <v>211100</v>
      </c>
      <c r="D21" s="445">
        <f>IFERROR(VLOOKUP($C21,'[1]잔액(일반)'!$B:$C,2,0),0)</f>
        <v>423876137</v>
      </c>
      <c r="E21" s="446">
        <f>IFERROR(VLOOKUP($C21,'[1]잔액(일반전기)'!$B:$C,2,0),0)</f>
        <v>410928352</v>
      </c>
      <c r="F21" s="442">
        <v>12</v>
      </c>
      <c r="G21" s="220" t="s">
        <v>417</v>
      </c>
      <c r="H21" s="221">
        <v>232300</v>
      </c>
      <c r="I21" s="443">
        <f>IFERROR(VLOOKUP($H21,'[1]잔액(일반)'!$E:$F,2,0),0)</f>
        <v>0</v>
      </c>
      <c r="J21" s="444">
        <f>IFERROR(VLOOKUP($H21,'[1]잔액(일반전기)'!$E:$F,2,0),0)</f>
        <v>0</v>
      </c>
    </row>
    <row r="22" spans="1:10" ht="15.75" customHeight="1">
      <c r="A22" s="248">
        <v>9</v>
      </c>
      <c r="B22" s="215" t="s">
        <v>49</v>
      </c>
      <c r="C22" s="216">
        <v>211200</v>
      </c>
      <c r="D22" s="445">
        <f>IFERROR(VLOOKUP($C22,'[1]잔액(일반)'!$B:$C,2,0),0)</f>
        <v>0</v>
      </c>
      <c r="E22" s="446">
        <f>IFERROR(VLOOKUP($C22,'[1]잔액(일반전기)'!$B:$C,2,0),0)</f>
        <v>0</v>
      </c>
      <c r="F22" s="442">
        <v>13</v>
      </c>
      <c r="G22" s="220" t="s">
        <v>41</v>
      </c>
      <c r="H22" s="221">
        <v>234000</v>
      </c>
      <c r="I22" s="443">
        <f>IFERROR(VLOOKUP($H22,'[1]잔액(일반)'!$E:$F,2,0),0)</f>
        <v>43420537</v>
      </c>
      <c r="J22" s="444">
        <f>IFERROR(VLOOKUP($H22,'[1]잔액(일반전기)'!$E:$F,2,0),0)</f>
        <v>347092815</v>
      </c>
    </row>
    <row r="23" spans="1:10" ht="15.75" customHeight="1">
      <c r="A23" s="248">
        <v>10</v>
      </c>
      <c r="B23" s="215" t="s">
        <v>50</v>
      </c>
      <c r="C23" s="216">
        <v>211300</v>
      </c>
      <c r="D23" s="445">
        <f>IFERROR(VLOOKUP($C23,'[1]잔액(일반)'!$B:$C,2,0),0)</f>
        <v>152848513</v>
      </c>
      <c r="E23" s="446">
        <f>IFERROR(VLOOKUP($C23,'[1]잔액(일반전기)'!$B:$C,2,0),0)</f>
        <v>25722025</v>
      </c>
      <c r="F23" s="442">
        <v>14</v>
      </c>
      <c r="G23" s="220" t="s">
        <v>418</v>
      </c>
      <c r="H23" s="221">
        <v>234100</v>
      </c>
      <c r="I23" s="443">
        <f>IFERROR(VLOOKUP($H23,'[1]잔액(일반)'!$E:$F,2,0),0)</f>
        <v>0</v>
      </c>
      <c r="J23" s="444">
        <f>IFERROR(VLOOKUP($H23,'[1]잔액(일반전기)'!$E:$F,2,0),0)</f>
        <v>0</v>
      </c>
    </row>
    <row r="24" spans="1:10" ht="15.75" customHeight="1">
      <c r="A24" s="248">
        <v>11</v>
      </c>
      <c r="B24" s="215" t="s">
        <v>52</v>
      </c>
      <c r="C24" s="216">
        <v>211400</v>
      </c>
      <c r="D24" s="445">
        <f>IFERROR(VLOOKUP($C24,'[1]잔액(일반)'!$B:$C,2,0),0)</f>
        <v>0</v>
      </c>
      <c r="E24" s="446">
        <f>IFERROR(VLOOKUP($C24,'[1]잔액(일반전기)'!$B:$C,2,0),0)</f>
        <v>0</v>
      </c>
      <c r="F24" s="442">
        <v>15</v>
      </c>
      <c r="G24" s="220" t="s">
        <v>419</v>
      </c>
      <c r="H24" s="221">
        <v>234200</v>
      </c>
      <c r="I24" s="443">
        <f>IFERROR(VLOOKUP($H24,'[1]잔액(일반)'!$E:$F,2,0),0)</f>
        <v>0</v>
      </c>
      <c r="J24" s="444">
        <f>IFERROR(VLOOKUP($H24,'[1]잔액(일반전기)'!$E:$F,2,0),0)</f>
        <v>0</v>
      </c>
    </row>
    <row r="25" spans="1:10" ht="15.75" customHeight="1">
      <c r="A25" s="248">
        <v>12</v>
      </c>
      <c r="B25" s="215" t="s">
        <v>54</v>
      </c>
      <c r="C25" s="216">
        <v>211500</v>
      </c>
      <c r="D25" s="445">
        <f>IFERROR(VLOOKUP($C25,'[1]잔액(일반)'!$B:$C,2,0),0)</f>
        <v>44764129</v>
      </c>
      <c r="E25" s="446">
        <f>IFERROR(VLOOKUP($C25,'[1]잔액(일반전기)'!$B:$C,2,0),0)</f>
        <v>190320619</v>
      </c>
      <c r="F25" s="442">
        <v>16</v>
      </c>
      <c r="G25" s="220" t="s">
        <v>46</v>
      </c>
      <c r="H25" s="221">
        <v>234500</v>
      </c>
      <c r="I25" s="443">
        <f>IFERROR(VLOOKUP($H25,'[1]잔액(일반)'!$E:$F,2,0),0)</f>
        <v>24476850</v>
      </c>
      <c r="J25" s="444">
        <f>IFERROR(VLOOKUP($H25,'[1]잔액(일반전기)'!$E:$F,2,0),0)</f>
        <v>31564730</v>
      </c>
    </row>
    <row r="26" spans="1:10" ht="15.75" customHeight="1">
      <c r="A26" s="248"/>
      <c r="B26" s="291" t="s">
        <v>19</v>
      </c>
      <c r="C26" s="224"/>
      <c r="D26" s="445"/>
      <c r="E26" s="446"/>
      <c r="F26" s="442">
        <v>17</v>
      </c>
      <c r="G26" s="220" t="s">
        <v>48</v>
      </c>
      <c r="H26" s="221">
        <v>234600</v>
      </c>
      <c r="I26" s="443">
        <f>IFERROR(VLOOKUP($H26,'[1]잔액(일반)'!$E:$F,2,0),0)</f>
        <v>0</v>
      </c>
      <c r="J26" s="444">
        <f>IFERROR(VLOOKUP($H26,'[1]잔액(일반전기)'!$E:$F,2,0),0)</f>
        <v>0</v>
      </c>
    </row>
    <row r="27" spans="1:10" ht="15.75" customHeight="1">
      <c r="A27" s="248">
        <v>13</v>
      </c>
      <c r="B27" s="215" t="s">
        <v>59</v>
      </c>
      <c r="C27" s="216">
        <v>211700</v>
      </c>
      <c r="D27" s="445">
        <f>IFERROR(VLOOKUP($C27,'[1]잔액(일반)'!$B:$C,2,0),0)</f>
        <v>0</v>
      </c>
      <c r="E27" s="446">
        <f>IFERROR(VLOOKUP($C27,'[1]잔액(일반전기)'!$B:$C,2,0),0)</f>
        <v>0</v>
      </c>
      <c r="F27" s="442">
        <v>18</v>
      </c>
      <c r="G27" s="220" t="s">
        <v>420</v>
      </c>
      <c r="H27" s="448"/>
      <c r="I27" s="443">
        <f>IFERROR(VLOOKUP(245000,'[1]잔액(일반)'!$E:$F,2,0),0)</f>
        <v>0</v>
      </c>
      <c r="J27" s="444">
        <f>IFERROR(VLOOKUP(245000,'[1]잔액(일반전기)'!$E:$F,2,0),0)</f>
        <v>12220</v>
      </c>
    </row>
    <row r="28" spans="1:10" ht="15.75" customHeight="1">
      <c r="A28" s="248"/>
      <c r="B28" s="291" t="s">
        <v>19</v>
      </c>
      <c r="C28" s="224"/>
      <c r="D28" s="445"/>
      <c r="E28" s="446"/>
      <c r="F28" s="442">
        <v>19</v>
      </c>
      <c r="G28" s="220" t="s">
        <v>421</v>
      </c>
      <c r="H28" s="448">
        <v>234700</v>
      </c>
      <c r="I28" s="443">
        <f>IFERROR(VLOOKUP($H28,'[1]잔액(일반)'!$E:$F,2,0),0)+IFERROR(VLOOKUP(235000,'[1]잔액(일반)'!$E:$F,2,0),0)</f>
        <v>460300268</v>
      </c>
      <c r="J28" s="444">
        <f>IFERROR(VLOOKUP($H28,'[1]잔액(일반전기)'!$E:$F,2,0),0)+IFERROR(VLOOKUP(235000,'[1]잔액(일반전기)'!$E:$F,2,0),0)</f>
        <v>703633505</v>
      </c>
    </row>
    <row r="29" spans="1:10" ht="15.75" customHeight="1">
      <c r="A29" s="248">
        <v>14</v>
      </c>
      <c r="B29" s="215" t="s">
        <v>62</v>
      </c>
      <c r="C29" s="216">
        <v>211800</v>
      </c>
      <c r="D29" s="445">
        <f>IFERROR(VLOOKUP($C29,'[1]잔액(일반)'!$B:$C,2,0),0)</f>
        <v>0</v>
      </c>
      <c r="E29" s="446">
        <f>IFERROR(VLOOKUP($C29,'[1]잔액(일반전기)'!$B:$C,2,0),0)</f>
        <v>0</v>
      </c>
      <c r="F29" s="229" t="s">
        <v>257</v>
      </c>
      <c r="G29" s="230" t="s">
        <v>422</v>
      </c>
      <c r="H29" s="231"/>
      <c r="I29" s="449">
        <f>SUM(I30:I34)</f>
        <v>0</v>
      </c>
      <c r="J29" s="450">
        <f>SUM(J30:J34)</f>
        <v>0</v>
      </c>
    </row>
    <row r="30" spans="1:10" ht="15.75" customHeight="1">
      <c r="A30" s="248"/>
      <c r="B30" s="291" t="s">
        <v>19</v>
      </c>
      <c r="C30" s="224"/>
      <c r="D30" s="445"/>
      <c r="E30" s="446"/>
      <c r="F30" s="442">
        <v>1</v>
      </c>
      <c r="G30" s="220" t="s">
        <v>423</v>
      </c>
      <c r="H30" s="221">
        <v>236100</v>
      </c>
      <c r="I30" s="445">
        <f>IFERROR(VLOOKUP($H30,'[1]잔액(일반)'!$E:$F,2,0),0)</f>
        <v>0</v>
      </c>
      <c r="J30" s="451">
        <f>IFERROR(VLOOKUP($H30,'[1]잔액(일반전기)'!$E:$F,2,0),0)</f>
        <v>0</v>
      </c>
    </row>
    <row r="31" spans="1:10" ht="15.75" customHeight="1">
      <c r="A31" s="248">
        <v>15</v>
      </c>
      <c r="B31" s="215" t="s">
        <v>424</v>
      </c>
      <c r="C31" s="216">
        <v>211900</v>
      </c>
      <c r="D31" s="445">
        <f>IFERROR(VLOOKUP($C31,'[1]잔액(일반)'!$B:$C,2,0),0)</f>
        <v>0</v>
      </c>
      <c r="E31" s="446">
        <f>IFERROR(VLOOKUP($C31,'[1]잔액(일반전기)'!$B:$C,2,0),0)</f>
        <v>0</v>
      </c>
      <c r="F31" s="442">
        <v>2</v>
      </c>
      <c r="G31" s="220" t="s">
        <v>425</v>
      </c>
      <c r="H31" s="221">
        <v>236200</v>
      </c>
      <c r="I31" s="445">
        <f>IFERROR(VLOOKUP($H31,'[1]잔액(일반)'!$E:$F,2,0),0)</f>
        <v>0</v>
      </c>
      <c r="J31" s="451">
        <f>IFERROR(VLOOKUP($H31,'[1]잔액(일반전기)'!$E:$F,2,0),0)</f>
        <v>0</v>
      </c>
    </row>
    <row r="32" spans="1:10" ht="15.75" customHeight="1">
      <c r="A32" s="248">
        <v>16</v>
      </c>
      <c r="B32" s="215" t="s">
        <v>426</v>
      </c>
      <c r="C32" s="216">
        <v>212900</v>
      </c>
      <c r="D32" s="445">
        <f>IFERROR(VLOOKUP($C32,'[1]잔액(일반)'!$B:$C,2,0),0)</f>
        <v>2211040</v>
      </c>
      <c r="E32" s="446">
        <f>IFERROR(VLOOKUP($C32,'[1]잔액(일반전기)'!$B:$C,2,0),0)</f>
        <v>1895260</v>
      </c>
      <c r="F32" s="442">
        <v>3</v>
      </c>
      <c r="G32" s="220" t="s">
        <v>427</v>
      </c>
      <c r="H32" s="221">
        <v>236300</v>
      </c>
      <c r="I32" s="445">
        <f>IFERROR(VLOOKUP($H32,'[1]잔액(일반)'!$E:$F,2,0),0)</f>
        <v>0</v>
      </c>
      <c r="J32" s="451">
        <f>IFERROR(VLOOKUP($H32,'[1]잔액(일반전기)'!$E:$F,2,0),0)</f>
        <v>0</v>
      </c>
    </row>
    <row r="33" spans="1:12" ht="15.75" customHeight="1">
      <c r="A33" s="248"/>
      <c r="B33" s="291" t="s">
        <v>19</v>
      </c>
      <c r="C33" s="447">
        <v>244121</v>
      </c>
      <c r="D33" s="445">
        <f>IFERROR(VLOOKUP($C33,'[1]잔액(일반)'!$E:$F,2,0),0)</f>
        <v>54653099</v>
      </c>
      <c r="E33" s="446">
        <f>IFERROR(VLOOKUP($C33,'[1]잔액(일반전기)'!$E:$F,2,0),0)</f>
        <v>54653099</v>
      </c>
      <c r="F33" s="442">
        <v>4</v>
      </c>
      <c r="G33" s="220" t="s">
        <v>428</v>
      </c>
      <c r="H33" s="221">
        <v>236400</v>
      </c>
      <c r="I33" s="445">
        <f>IFERROR(VLOOKUP($H33,'[1]잔액(일반)'!$E:$F,2,0),0)</f>
        <v>0</v>
      </c>
      <c r="J33" s="451">
        <f>IFERROR(VLOOKUP($H33,'[1]잔액(일반전기)'!$E:$F,2,0),0)</f>
        <v>0</v>
      </c>
    </row>
    <row r="34" spans="1:12" ht="15.75" customHeight="1">
      <c r="A34" s="248"/>
      <c r="B34" s="291" t="s">
        <v>273</v>
      </c>
      <c r="C34" s="447">
        <v>244411</v>
      </c>
      <c r="D34" s="445">
        <f>IFERROR(VLOOKUP($C34,'[1]잔액(일반)'!$E:$F,2,0),0)</f>
        <v>0</v>
      </c>
      <c r="E34" s="446">
        <f>IFERROR(VLOOKUP($C34,'[1]잔액(일반전기)'!$E:$F,2,0),0)</f>
        <v>0</v>
      </c>
      <c r="F34" s="442">
        <v>5</v>
      </c>
      <c r="G34" s="220" t="s">
        <v>97</v>
      </c>
      <c r="H34" s="269">
        <v>236500</v>
      </c>
      <c r="I34" s="445">
        <f>IFERROR(VLOOKUP($H34,'[1]잔액(일반)'!$E:$F,2,0),0)</f>
        <v>0</v>
      </c>
      <c r="J34" s="451">
        <f>IFERROR(VLOOKUP($H34,'[1]잔액(일반전기)'!$E:$F,2,0),0)</f>
        <v>0</v>
      </c>
    </row>
    <row r="35" spans="1:12" ht="15.75" customHeight="1">
      <c r="A35" s="248">
        <v>17</v>
      </c>
      <c r="B35" s="215" t="s">
        <v>31</v>
      </c>
      <c r="C35" s="380">
        <v>225000</v>
      </c>
      <c r="D35" s="445">
        <f>IFERROR(VLOOKUP($C35,'[1]잔액(일반)'!$B:$C,2,0),0)</f>
        <v>0</v>
      </c>
      <c r="E35" s="446">
        <f>IFERROR(VLOOKUP($C35,'[1]잔액(일반전기)'!$B:$C,2,0),0)</f>
        <v>0</v>
      </c>
      <c r="F35" s="229" t="s">
        <v>277</v>
      </c>
      <c r="G35" s="230" t="s">
        <v>429</v>
      </c>
      <c r="H35" s="231"/>
      <c r="I35" s="449">
        <f>SUM(I36:I38)</f>
        <v>0</v>
      </c>
      <c r="J35" s="450">
        <f>SUM(J36:J38)</f>
        <v>0</v>
      </c>
    </row>
    <row r="36" spans="1:12" ht="15.75" customHeight="1">
      <c r="A36" s="248">
        <v>18</v>
      </c>
      <c r="B36" s="215" t="s">
        <v>396</v>
      </c>
      <c r="C36" s="216">
        <v>211600</v>
      </c>
      <c r="D36" s="445">
        <f>IFERROR(VLOOKUP($C36,'[1]잔액(일반)'!$B:$C,2,0),0)</f>
        <v>80870020</v>
      </c>
      <c r="E36" s="446">
        <f>IFERROR(VLOOKUP($C36,'[1]잔액(일반전기)'!$B:$C,2,0),0)</f>
        <v>137036389</v>
      </c>
      <c r="F36" s="442">
        <v>1</v>
      </c>
      <c r="G36" s="220" t="s">
        <v>430</v>
      </c>
      <c r="H36" s="221">
        <v>237100</v>
      </c>
      <c r="I36" s="443">
        <f>IFERROR(VLOOKUP($H36,'[1]잔액(일반)'!$E:$F,2,0),0)</f>
        <v>0</v>
      </c>
      <c r="J36" s="444">
        <f>IFERROR(VLOOKUP($H36,'[1]잔액(일반전기)'!$E:$F,2,0),0)</f>
        <v>0</v>
      </c>
    </row>
    <row r="37" spans="1:12" ht="15.75" customHeight="1">
      <c r="A37" s="248"/>
      <c r="B37" s="291" t="s">
        <v>86</v>
      </c>
      <c r="C37" s="216">
        <v>244651</v>
      </c>
      <c r="D37" s="445">
        <f>IFERROR(VLOOKUP($C37,'[1]잔액(일반)'!$E:$F,2,0),0)</f>
        <v>0</v>
      </c>
      <c r="E37" s="446">
        <f>IFERROR(VLOOKUP($C37,'[1]잔액(일반전기)'!$E:$F,2,0),0)</f>
        <v>0</v>
      </c>
      <c r="F37" s="442">
        <v>2</v>
      </c>
      <c r="G37" s="220" t="s">
        <v>431</v>
      </c>
      <c r="H37" s="221">
        <v>237200</v>
      </c>
      <c r="I37" s="443">
        <f>IFERROR(VLOOKUP($H37,'[1]잔액(일반)'!$E:$F,2,0),0)</f>
        <v>0</v>
      </c>
      <c r="J37" s="444">
        <f>IFERROR(VLOOKUP($H37,'[1]잔액(일반전기)'!$E:$F,2,0),0)</f>
        <v>0</v>
      </c>
    </row>
    <row r="38" spans="1:12" ht="15.75" customHeight="1">
      <c r="A38" s="248"/>
      <c r="B38" s="291" t="s">
        <v>19</v>
      </c>
      <c r="C38" s="224"/>
      <c r="D38" s="445"/>
      <c r="E38" s="446"/>
      <c r="F38" s="452">
        <v>3</v>
      </c>
      <c r="G38" s="264" t="s">
        <v>103</v>
      </c>
      <c r="H38" s="221">
        <v>237300</v>
      </c>
      <c r="I38" s="443">
        <f>IFERROR(VLOOKUP($H38,'[1]잔액(일반)'!$E:$F,2,0),0)</f>
        <v>0</v>
      </c>
      <c r="J38" s="444">
        <f>IFERROR(VLOOKUP($H38,'[1]잔액(일반전기)'!$E:$F,2,0),0)</f>
        <v>0</v>
      </c>
    </row>
    <row r="39" spans="1:12" ht="15.75" customHeight="1">
      <c r="A39" s="453" t="s">
        <v>159</v>
      </c>
      <c r="B39" s="312" t="s">
        <v>23</v>
      </c>
      <c r="C39" s="224"/>
      <c r="D39" s="454">
        <f>SUM(D40,D42,D44,D46:D47,D49:D51)-SUM(D41,D43,D45,D48,D52)</f>
        <v>2098292168</v>
      </c>
      <c r="E39" s="455">
        <f>SUM(E40,E42,E44,E46:E47,E49:E51)-SUM(E41,E43,E45,E48,E52)</f>
        <v>1952928683</v>
      </c>
      <c r="F39" s="456" t="s">
        <v>291</v>
      </c>
      <c r="G39" s="230" t="s">
        <v>432</v>
      </c>
      <c r="H39" s="231"/>
      <c r="I39" s="449">
        <f>SUM(I40,I43:I50,I53:I56)-SUM(I41:I42,I51:I52)</f>
        <v>1463275394</v>
      </c>
      <c r="J39" s="450">
        <f>SUM(J40,J43:J50,J53:J56)-SUM(J41:J42,J51:J52)</f>
        <v>1189770788</v>
      </c>
    </row>
    <row r="40" spans="1:12" ht="15.75" customHeight="1">
      <c r="A40" s="248">
        <v>1</v>
      </c>
      <c r="B40" s="215" t="s">
        <v>433</v>
      </c>
      <c r="C40" s="216">
        <v>213100</v>
      </c>
      <c r="D40" s="445">
        <f>IFERROR(VLOOKUP($C40,'[1]잔액(일반)'!$B:$C,2,0),0)</f>
        <v>1981373814</v>
      </c>
      <c r="E40" s="446">
        <f>IFERROR(VLOOKUP($C40,'[1]잔액(일반전기)'!$B:$C,2,0),0)</f>
        <v>1719086407</v>
      </c>
      <c r="F40" s="442">
        <v>1</v>
      </c>
      <c r="G40" s="220" t="s">
        <v>434</v>
      </c>
      <c r="H40" s="221">
        <v>241000</v>
      </c>
      <c r="I40" s="443">
        <f>IFERROR(VLOOKUP($H40,'[1]잔액(일반)'!$E:$F,2,0),0)</f>
        <v>272000000</v>
      </c>
      <c r="J40" s="444">
        <f>IFERROR(VLOOKUP($H40,'[1]잔액(일반전기)'!$E:$F,2,0),0)</f>
        <v>408000000</v>
      </c>
      <c r="K40" s="457">
        <f>IFERROR(VLOOKUP(244702,'[1]잔액(일반전기)'!$E:$F,2,0),0)+IFERROR(VLOOKUP(244703,'[1]잔액(일반전기)'!$E:$F,2,0),0)+IFERROR(VLOOKUP(244704,'[1]잔액(일반전기)'!$E:$F,2,0),0)+IFERROR(VLOOKUP(244705,'[1]잔액(일반전기)'!$E:$F,2,0),0)+IFERROR(VLOOKUP(244706,'[1]잔액(일반전기)'!$E:$F,2,0),0)+IFERROR(VLOOKUP(244707,'[1]잔액(일반전기)'!$E:$F,2,0),0)+IFERROR(VLOOKUP(244708,'[1]잔액(일반전기)'!$E:$F,2,0),0)+IFERROR(VLOOKUP(244720,'[1]잔액(일반전기)'!$E:$F,2,0),0)+IFERROR(VLOOKUP(244730,'[1]잔액(일반전기)'!$E:$F,2,0),0)+IFERROR(VLOOKUP(244709,'[1]잔액(일반전기)'!$E:$F,2,0),0)+IFERROR(VLOOKUP(244710,'[1]잔액(일반전기)'!$E:$F,2,0),0)</f>
        <v>0</v>
      </c>
      <c r="L40" s="457"/>
    </row>
    <row r="41" spans="1:12" ht="15.75" customHeight="1">
      <c r="A41" s="248"/>
      <c r="B41" s="304" t="s">
        <v>25</v>
      </c>
      <c r="C41" s="458"/>
      <c r="D41" s="443">
        <f>IFERROR(VLOOKUP(244702,'[1]잔액(일반)'!$E:$F,2,0),0)+IFERROR(VLOOKUP(244703,'[1]잔액(일반)'!$E:$F,2,0),0)+IFERROR(VLOOKUP(244704,'[1]잔액(일반)'!$E:$F,2,0),0)+IFERROR(VLOOKUP(244705,'[1]잔액(일반)'!$E:$F,2,0),0)+IFERROR(VLOOKUP(244706,'[1]잔액(일반)'!$E:$F,2,0),0)+IFERROR(VLOOKUP(244707,'[1]잔액(일반)'!$E:$F,2,0),0)+IFERROR(VLOOKUP(244708,'[1]잔액(일반)'!$E:$F,2,0),0)+IFERROR(VLOOKUP(244709,'[1]잔액(일반)'!$E:$F,2,0),0)+IFERROR(VLOOKUP(244710,'[1]잔액(일반)'!$E:$F,2,0),0)+IFERROR(VLOOKUP(244720,'[1]잔액(일반)'!$E:$F,2,0),0)+IFERROR(VLOOKUP(244730,'[1]잔액(일반)'!$E:$F,2,0),0)</f>
        <v>0</v>
      </c>
      <c r="E41" s="446">
        <f>IFERROR(VLOOKUP(244702,'[1]잔액(일반전기)'!$E:$F,2,0),0)+IFERROR(VLOOKUP(244703,'[1]잔액(일반전기)'!$E:$F,2,0),0)+IFERROR(VLOOKUP(244704,'[1]잔액(일반전기)'!$E:$F,2,0),0)+IFERROR(VLOOKUP(244705,'[1]잔액(일반전기)'!$E:$F,2,0),0)+IFERROR(VLOOKUP(244706,'[1]잔액(일반전기)'!$E:$F,2,0),0)+IFERROR(VLOOKUP(244707,'[1]잔액(일반전기)'!$E:$F,2,0),0)+IFERROR(VLOOKUP(244708,'[1]잔액(일반전기)'!$E:$F,2,0),0)+IFERROR(VLOOKUP(244709,'[1]잔액(일반전기)'!$E:$F,2,0),0)+IFERROR(VLOOKUP(244710,'[1]잔액(일반전기)'!$E:$F,2,0),0)+IFERROR(VLOOKUP(244720,'[1]잔액(일반전기)'!$E:$F,2,0),0)+IFERROR(VLOOKUP(244730,'[1]잔액(일반전기)'!$E:$F,2,0),0)</f>
        <v>0</v>
      </c>
      <c r="F41" s="436"/>
      <c r="G41" s="247" t="s">
        <v>435</v>
      </c>
      <c r="H41" s="231"/>
      <c r="I41" s="443">
        <f>IFERROR(VLOOKUP(241004,'[1]잔액(일반)'!$E:$F,2,0),0)+IFERROR(VLOOKUP(241009,'[1]잔액(일반)'!$E:$F,2,0),0)+IFERROR(VLOOKUP(241014,'[1]잔액(일반)'!$E:$F,2,0),0)+IFERROR(VLOOKUP(241019,'[1]잔액(일반)'!$E:$F,2,0),0)+IFERROR(VLOOKUP(241039,'[1]잔액(일반)'!$E:$F,2,0),0)+IFERROR(VLOOKUP(241044,'[1]잔액(일반)'!$E:$F,2,0),0)+IFERROR(VLOOKUP(241049,'[1]잔액(일반)'!$E:$F,2,0),0)+IFERROR(VLOOKUP(241053,'[1]잔액(일반)'!$E:$F,2,0),0)+IFERROR(VLOOKUP(241034,'[1]잔액(일반)'!$E:$F,2,0),0)</f>
        <v>0</v>
      </c>
      <c r="J41" s="444">
        <f>IFERROR(VLOOKUP(241004,'[1]잔액(일반전기)'!$E:$F,2,0),0)+IFERROR(VLOOKUP(241009,'[1]잔액(일반전기)'!$E:$F,2,0),0)+IFERROR(VLOOKUP(241014,'[1]잔액(일반전기)'!$E:$F,2,0),0)+IFERROR(VLOOKUP(241019,'[1]잔액(일반전기)'!$E:$F,2,0),0)+IFERROR(VLOOKUP(241039,'[1]잔액(일반전기)'!$E:$F,2,0),0)+IFERROR(VLOOKUP(241044,'[1]잔액(일반전기)'!$E:$F,2,0),0)+IFERROR(VLOOKUP(241049,'[1]잔액(일반전기)'!$E:$F,2,0),0)+IFERROR(VLOOKUP(241053,'[1]잔액(일반전기)'!$E:$F,2,0),0)+IFERROR(VLOOKUP(241034,'[1]잔액(일반전기)'!$E:$F,2,0),0)</f>
        <v>0</v>
      </c>
    </row>
    <row r="42" spans="1:12" ht="15.75" customHeight="1">
      <c r="A42" s="248">
        <v>2</v>
      </c>
      <c r="B42" s="215" t="s">
        <v>436</v>
      </c>
      <c r="C42" s="216">
        <v>214500</v>
      </c>
      <c r="D42" s="443">
        <f>IFERROR(VLOOKUP($C42,'[1]잔액(일반)'!$B:$C,2,0),0)</f>
        <v>0</v>
      </c>
      <c r="E42" s="459">
        <f>IFERROR(VLOOKUP($C42,'[1]잔액(일반전기)'!$B:$C,2,0),0)</f>
        <v>0</v>
      </c>
      <c r="F42" s="442"/>
      <c r="G42" s="247" t="s">
        <v>273</v>
      </c>
      <c r="H42" s="221">
        <v>224400</v>
      </c>
      <c r="I42" s="443">
        <f>IFERROR(VLOOKUP($H42,'[1]잔액(일반)'!$B:$C,2,0),0)</f>
        <v>0</v>
      </c>
      <c r="J42" s="444">
        <f>IFERROR(VLOOKUP($H42,'[1]잔액(일반전기)'!$B:$C,2,0),0)</f>
        <v>0</v>
      </c>
    </row>
    <row r="43" spans="1:12" ht="15.75" customHeight="1">
      <c r="A43" s="248"/>
      <c r="B43" s="304" t="s">
        <v>25</v>
      </c>
      <c r="C43" s="460">
        <v>244740</v>
      </c>
      <c r="D43" s="443">
        <f>IFERROR(VLOOKUP($C43,'[1]잔액(일반)'!$E:$F,2,0),0)</f>
        <v>0</v>
      </c>
      <c r="E43" s="459">
        <f>IFERROR(VLOOKUP($C43,'[1]잔액(일반전기)'!$E:$F,2,0),0)</f>
        <v>0</v>
      </c>
      <c r="F43" s="442">
        <v>2</v>
      </c>
      <c r="G43" s="220" t="s">
        <v>113</v>
      </c>
      <c r="H43" s="221">
        <v>241100</v>
      </c>
      <c r="I43" s="443">
        <f>IFERROR(VLOOKUP($H43,'[1]잔액(일반)'!$E:$F,2,0),0)</f>
        <v>0</v>
      </c>
      <c r="J43" s="444">
        <f>IFERROR(VLOOKUP($H43,'[1]잔액(일반전기)'!$E:$F,2,0),0)</f>
        <v>0</v>
      </c>
    </row>
    <row r="44" spans="1:12" ht="15.75" customHeight="1">
      <c r="A44" s="248">
        <v>3</v>
      </c>
      <c r="B44" s="215" t="s">
        <v>437</v>
      </c>
      <c r="C44" s="216">
        <v>214600</v>
      </c>
      <c r="D44" s="445">
        <f>IFERROR(VLOOKUP($C44,'[1]잔액(일반)'!$B:$C,2,0),0)</f>
        <v>11943746</v>
      </c>
      <c r="E44" s="446">
        <f>IFERROR(VLOOKUP($C44,'[1]잔액(일반전기)'!$B:$C,2,0),0)</f>
        <v>58598832</v>
      </c>
      <c r="F44" s="442">
        <v>3</v>
      </c>
      <c r="G44" s="220" t="s">
        <v>115</v>
      </c>
      <c r="H44" s="221">
        <v>241200</v>
      </c>
      <c r="I44" s="443">
        <f>IFERROR(VLOOKUP($H44,'[1]잔액(일반)'!$E:$F,2,0),0)</f>
        <v>104000000</v>
      </c>
      <c r="J44" s="444">
        <f>IFERROR(VLOOKUP($H44,'[1]잔액(일반전기)'!$E:$F,2,0),0)</f>
        <v>104000000</v>
      </c>
    </row>
    <row r="45" spans="1:12" ht="15.75" customHeight="1">
      <c r="A45" s="248"/>
      <c r="B45" s="304" t="s">
        <v>25</v>
      </c>
      <c r="C45" s="460">
        <v>244750</v>
      </c>
      <c r="D45" s="445">
        <f>IFERROR(VLOOKUP($C45,'[1]잔액(일반)'!$E:$F,2,0),0)</f>
        <v>0</v>
      </c>
      <c r="E45" s="446">
        <f>IFERROR(VLOOKUP($C45,'[1]잔액(일반전기)'!$E:$F,2,0),0)</f>
        <v>0</v>
      </c>
      <c r="F45" s="442">
        <v>4</v>
      </c>
      <c r="G45" s="220" t="s">
        <v>438</v>
      </c>
      <c r="H45" s="221">
        <v>241300</v>
      </c>
      <c r="I45" s="443">
        <f>IFERROR(VLOOKUP($H45,'[1]잔액(일반)'!$E:$F,2,0),0)</f>
        <v>0</v>
      </c>
      <c r="J45" s="444">
        <f>IFERROR(VLOOKUP($H45,'[1]잔액(일반전기)'!$E:$F,2,0),0)</f>
        <v>0</v>
      </c>
    </row>
    <row r="46" spans="1:12" ht="15.75" customHeight="1">
      <c r="A46" s="248">
        <v>4</v>
      </c>
      <c r="B46" s="215" t="s">
        <v>439</v>
      </c>
      <c r="C46" s="216">
        <v>214700</v>
      </c>
      <c r="D46" s="445">
        <f>IFERROR(VLOOKUP($C46,'[1]잔액(일반)'!$B:$C,2,0),0)</f>
        <v>0</v>
      </c>
      <c r="E46" s="446">
        <f>IFERROR(VLOOKUP($C46,'[1]잔액(일반전기)'!$B:$C,2,0),0)</f>
        <v>0</v>
      </c>
      <c r="F46" s="442">
        <v>5</v>
      </c>
      <c r="G46" s="220" t="s">
        <v>440</v>
      </c>
      <c r="H46" s="221">
        <v>241400</v>
      </c>
      <c r="I46" s="443">
        <f>IFERROR(VLOOKUP($H46,'[1]잔액(일반)'!$E:$F,2,0),0)</f>
        <v>0</v>
      </c>
      <c r="J46" s="444">
        <f>IFERROR(VLOOKUP($H46,'[1]잔액(일반전기)'!$E:$F,2,0),0)</f>
        <v>0</v>
      </c>
    </row>
    <row r="47" spans="1:12" ht="15.75" customHeight="1">
      <c r="A47" s="248">
        <v>5</v>
      </c>
      <c r="B47" s="215" t="s">
        <v>441</v>
      </c>
      <c r="C47" s="216">
        <v>214800</v>
      </c>
      <c r="D47" s="445">
        <f>IFERROR(VLOOKUP($C47,'[1]잔액(일반)'!$B:$C,2,0),0)</f>
        <v>32631996</v>
      </c>
      <c r="E47" s="446">
        <f>IFERROR(VLOOKUP($C47,'[1]잔액(일반전기)'!$B:$C,2,0),0)</f>
        <v>41196503</v>
      </c>
      <c r="F47" s="442">
        <v>6</v>
      </c>
      <c r="G47" s="220" t="s">
        <v>442</v>
      </c>
      <c r="H47" s="221">
        <v>241500</v>
      </c>
      <c r="I47" s="443">
        <f>IFERROR(VLOOKUP($H47,'[1]잔액(일반)'!$E:$F,2,0),0)</f>
        <v>0</v>
      </c>
      <c r="J47" s="444">
        <f>IFERROR(VLOOKUP($H47,'[1]잔액(일반전기)'!$E:$F,2,0),0)</f>
        <v>0</v>
      </c>
      <c r="K47" s="461"/>
    </row>
    <row r="48" spans="1:12" ht="15.75" customHeight="1">
      <c r="A48" s="248"/>
      <c r="B48" s="304" t="s">
        <v>25</v>
      </c>
      <c r="C48" s="460">
        <v>244760</v>
      </c>
      <c r="D48" s="445">
        <f>IFERROR(VLOOKUP($C48,'[1]잔액(일반)'!$E:$F,2,0),0)</f>
        <v>0</v>
      </c>
      <c r="E48" s="446">
        <f>IFERROR(VLOOKUP($C48,'[1]잔액(일반전기)'!$E:$F,2,0),0)</f>
        <v>0</v>
      </c>
      <c r="F48" s="442">
        <v>7</v>
      </c>
      <c r="G48" s="220" t="s">
        <v>443</v>
      </c>
      <c r="H48" s="221">
        <v>241600</v>
      </c>
      <c r="I48" s="443">
        <f>IFERROR(VLOOKUP($H48,'[1]잔액(일반)'!$E:$F,2,0),0)</f>
        <v>0</v>
      </c>
      <c r="J48" s="444">
        <f>IFERROR(VLOOKUP($H48,'[1]잔액(일반전기)'!$E:$F,2,0),0)</f>
        <v>0</v>
      </c>
      <c r="K48" s="461"/>
    </row>
    <row r="49" spans="1:10" ht="15.75" customHeight="1">
      <c r="A49" s="248">
        <v>6</v>
      </c>
      <c r="B49" s="215" t="s">
        <v>444</v>
      </c>
      <c r="C49" s="216">
        <v>214900</v>
      </c>
      <c r="D49" s="445">
        <f>IFERROR(VLOOKUP($C49,'[1]잔액(일반)'!$B:$C,2,0),0)</f>
        <v>72342612</v>
      </c>
      <c r="E49" s="446">
        <f>IFERROR(VLOOKUP($C49,'[1]잔액(일반전기)'!$B:$C,2,0),0)</f>
        <v>134046941</v>
      </c>
      <c r="F49" s="442">
        <v>8</v>
      </c>
      <c r="G49" s="220" t="s">
        <v>445</v>
      </c>
      <c r="H49" s="221">
        <v>241700</v>
      </c>
      <c r="I49" s="443">
        <f>IFERROR(VLOOKUP($H49,'[1]잔액(일반)'!$E:$F,2,0),0)</f>
        <v>0</v>
      </c>
      <c r="J49" s="444">
        <f>IFERROR(VLOOKUP($H49,'[1]잔액(일반전기)'!$E:$F,2,0),0)</f>
        <v>0</v>
      </c>
    </row>
    <row r="50" spans="1:10" ht="15.75" customHeight="1">
      <c r="A50" s="248">
        <v>7</v>
      </c>
      <c r="B50" s="215" t="s">
        <v>446</v>
      </c>
      <c r="C50" s="216">
        <v>215000</v>
      </c>
      <c r="D50" s="445">
        <f>IFERROR(VLOOKUP($C50,'[1]잔액(일반)'!$B:$C,2,0),0)</f>
        <v>0</v>
      </c>
      <c r="E50" s="446">
        <f>IFERROR(VLOOKUP($C50,'[1]잔액(일반전기)'!$B:$C,2,0),0)</f>
        <v>0</v>
      </c>
      <c r="F50" s="442">
        <v>9</v>
      </c>
      <c r="G50" s="220" t="s">
        <v>125</v>
      </c>
      <c r="H50" s="221">
        <v>241800</v>
      </c>
      <c r="I50" s="443">
        <f>IFERROR(VLOOKUP($H50,'[1]잔액(일반)'!$E:$F,2,0),0)</f>
        <v>2285217652</v>
      </c>
      <c r="J50" s="444">
        <f>IFERROR(VLOOKUP($H50,'[1]잔액(일반전기)'!$E:$F,2,0),0)</f>
        <v>1909853699</v>
      </c>
    </row>
    <row r="51" spans="1:10" ht="15.75" customHeight="1">
      <c r="A51" s="248">
        <v>8</v>
      </c>
      <c r="B51" s="215" t="s">
        <v>447</v>
      </c>
      <c r="C51" s="216">
        <v>217000</v>
      </c>
      <c r="D51" s="445">
        <f>IFERROR(VLOOKUP($C51,'[1]잔액(일반)'!$B:$C,2,0),0)</f>
        <v>0</v>
      </c>
      <c r="E51" s="446">
        <f>IFERROR(VLOOKUP($C51,'[1]잔액(일반전기)'!$B:$C,2,0),0)</f>
        <v>0</v>
      </c>
      <c r="F51" s="442"/>
      <c r="G51" s="247" t="s">
        <v>128</v>
      </c>
      <c r="H51" s="221">
        <v>224100</v>
      </c>
      <c r="I51" s="443">
        <f>IFERROR(VLOOKUP($H51,'[1]잔액(일반)'!$B:$C,2,0),0)</f>
        <v>0</v>
      </c>
      <c r="J51" s="444">
        <f>IFERROR(VLOOKUP($H51,'[1]잔액(일반전기)'!$B:$C,2,0),0)</f>
        <v>0</v>
      </c>
    </row>
    <row r="52" spans="1:10" ht="15.75" customHeight="1">
      <c r="A52" s="462"/>
      <c r="B52" s="463" t="s">
        <v>25</v>
      </c>
      <c r="C52" s="460">
        <v>244780</v>
      </c>
      <c r="D52" s="464">
        <f>IFERROR(VLOOKUP($C52,'[1]잔액(일반)'!$E:$F,2,0),0)</f>
        <v>0</v>
      </c>
      <c r="E52" s="465">
        <f>IFERROR(VLOOKUP($C52,'[1]잔액(일반전기)'!$E:$F,2,0),0)</f>
        <v>0</v>
      </c>
      <c r="F52" s="442"/>
      <c r="G52" s="247" t="s">
        <v>130</v>
      </c>
      <c r="H52" s="221">
        <v>224200</v>
      </c>
      <c r="I52" s="443">
        <f>IFERROR(VLOOKUP($H52,'[1]잔액(일반)'!$B:$C,2,0),0)</f>
        <v>1343609514</v>
      </c>
      <c r="J52" s="444">
        <f>IFERROR(VLOOKUP($H52,'[1]잔액(일반전기)'!$B:$C,2,0),0)</f>
        <v>1383725685</v>
      </c>
    </row>
    <row r="53" spans="1:10" ht="15.75" customHeight="1">
      <c r="A53" s="453" t="s">
        <v>200</v>
      </c>
      <c r="B53" s="312" t="s">
        <v>448</v>
      </c>
      <c r="C53" s="224"/>
      <c r="D53" s="454">
        <f>(D54+D55+D58+D59)-D56-D57</f>
        <v>9716241722</v>
      </c>
      <c r="E53" s="455">
        <f>(E54+E55+E58+E59)-E56-E57</f>
        <v>9876244507</v>
      </c>
      <c r="F53" s="442">
        <v>10</v>
      </c>
      <c r="G53" s="220" t="s">
        <v>449</v>
      </c>
      <c r="H53" s="221">
        <v>241900</v>
      </c>
      <c r="I53" s="443">
        <f>IFERROR(VLOOKUP($H53,'[1]잔액(일반)'!$E:$F,2,0),0)</f>
        <v>0</v>
      </c>
      <c r="J53" s="444">
        <f>IFERROR(VLOOKUP($H53,'[1]잔액(일반전기)'!$E:$F,2,0),0)</f>
        <v>0</v>
      </c>
    </row>
    <row r="54" spans="1:10" ht="15.75" customHeight="1">
      <c r="A54" s="248">
        <v>1</v>
      </c>
      <c r="B54" s="267" t="s">
        <v>450</v>
      </c>
      <c r="C54" s="268">
        <v>216100</v>
      </c>
      <c r="D54" s="464">
        <f>IFERROR(VLOOKUP($C54,'[1]잔액(일반)'!$B:$C,2,0),0)</f>
        <v>9708583197</v>
      </c>
      <c r="E54" s="465">
        <f>IFERROR(VLOOKUP($C54,'[1]잔액(일반전기)'!$B:$C,2,0),0)</f>
        <v>9876244507</v>
      </c>
      <c r="F54" s="452">
        <v>11</v>
      </c>
      <c r="G54" s="264" t="s">
        <v>451</v>
      </c>
      <c r="H54" s="221">
        <v>242100</v>
      </c>
      <c r="I54" s="443">
        <f>IFERROR(VLOOKUP($H54,'[1]잔액(일반)'!$E:$F,2,0),0)</f>
        <v>145667256</v>
      </c>
      <c r="J54" s="444">
        <f>IFERROR(VLOOKUP($H54,'[1]잔액(일반전기)'!$E:$F,2,0),0)</f>
        <v>151642774</v>
      </c>
    </row>
    <row r="55" spans="1:10" ht="15.75" customHeight="1">
      <c r="A55" s="248">
        <v>2</v>
      </c>
      <c r="B55" s="267" t="s">
        <v>452</v>
      </c>
      <c r="C55" s="268">
        <v>216200</v>
      </c>
      <c r="D55" s="464">
        <f>IFERROR(VLOOKUP($C55,'[1]잔액(일반)'!$B:$C,2,0),0)</f>
        <v>0</v>
      </c>
      <c r="E55" s="465">
        <f>IFERROR(VLOOKUP($C55,'[1]잔액(일반전기)'!$B:$C,2,0),0)</f>
        <v>0</v>
      </c>
      <c r="F55" s="452">
        <v>12</v>
      </c>
      <c r="G55" s="264" t="s">
        <v>138</v>
      </c>
      <c r="H55" s="221">
        <v>242200</v>
      </c>
      <c r="I55" s="443">
        <f>IFERROR(VLOOKUP($H55,'[1]잔액(일반)'!$E:$F,2,0),0)</f>
        <v>0</v>
      </c>
      <c r="J55" s="444">
        <f>IFERROR(VLOOKUP($H55,'[1]잔액(일반전기)'!$E:$F,2,0),0)</f>
        <v>0</v>
      </c>
    </row>
    <row r="56" spans="1:10" ht="15.75" customHeight="1">
      <c r="A56" s="248"/>
      <c r="B56" s="304" t="s">
        <v>35</v>
      </c>
      <c r="C56" s="268">
        <v>244621</v>
      </c>
      <c r="D56" s="464">
        <f>IFERROR(VLOOKUP($C56,'[1]잔액(일반)'!$E:$F,2,0),0)</f>
        <v>0</v>
      </c>
      <c r="E56" s="465">
        <f>IFERROR(VLOOKUP($C56,'[1]잔액(일반전기)'!$E:$F,2,0),0)</f>
        <v>0</v>
      </c>
      <c r="F56" s="452">
        <v>13</v>
      </c>
      <c r="G56" s="264" t="s">
        <v>453</v>
      </c>
      <c r="H56" s="221">
        <v>242300</v>
      </c>
      <c r="I56" s="443">
        <f>IFERROR(VLOOKUP($H56,'[1]잔액(일반)'!$E:$F,2,0),0)</f>
        <v>0</v>
      </c>
      <c r="J56" s="444">
        <f>IFERROR(VLOOKUP($H56,'[1]잔액(일반전기)'!$E:$F,2,0),0)</f>
        <v>0</v>
      </c>
    </row>
    <row r="57" spans="1:10" ht="15.75" customHeight="1">
      <c r="A57" s="466"/>
      <c r="B57" s="467" t="s">
        <v>174</v>
      </c>
      <c r="C57" s="268">
        <v>244231</v>
      </c>
      <c r="D57" s="464">
        <f>IFERROR(VLOOKUP($C57,'[1]잔액(일반)'!$E:$F,2,0),0)</f>
        <v>0</v>
      </c>
      <c r="E57" s="465">
        <f>IFERROR(VLOOKUP($C57,'[1]잔액(일반전기)'!$E:$F,2,0),0)</f>
        <v>0</v>
      </c>
      <c r="F57" s="229" t="s">
        <v>133</v>
      </c>
      <c r="G57" s="230" t="s">
        <v>454</v>
      </c>
      <c r="H57" s="448"/>
      <c r="I57" s="468">
        <f>IF(((IFERROR(VLOOKUP(245600,'[1]잔액(일반)'!$E:$F,2,0),0))-(IFERROR(VLOOKUP(225600,'[1]잔액(일반)'!$B:$C,2,0),0)))&gt;=0,(IFERROR(VLOOKUP(245600,'[1]잔액(일반)'!$E:$F,2,0),0))-(IFERROR(VLOOKUP(225600,'[1]잔액(일반)'!$B:$C,2,0),0)),0)</f>
        <v>2750378083</v>
      </c>
      <c r="J57" s="469">
        <f>IF(((IFERROR(VLOOKUP(245600,'[1]잔액(일반전기)'!$E:$F,2,0),0))-(IFERROR(VLOOKUP(225600,'[1]잔액(일반전기)'!$B:$C,2,0),0)))&gt;=0,(IFERROR(VLOOKUP(245600,'[1]잔액(일반전기)'!$E:$F,2,0),0))-(IFERROR(VLOOKUP(225600,'[1]잔액(일반전기)'!$B:$C,2,0),0)),0)</f>
        <v>1828399067</v>
      </c>
    </row>
    <row r="58" spans="1:10" ht="15.75" customHeight="1">
      <c r="A58" s="248">
        <v>3</v>
      </c>
      <c r="B58" s="267" t="s">
        <v>455</v>
      </c>
      <c r="C58" s="268">
        <v>216300</v>
      </c>
      <c r="D58" s="464">
        <f>IFERROR(VLOOKUP($C58,'[1]잔액(일반)'!$B:$C,2,0),0)</f>
        <v>0</v>
      </c>
      <c r="E58" s="465">
        <f>IFERROR(VLOOKUP($C58,'[1]잔액(일반전기)'!$B:$C,2,0),0)</f>
        <v>0</v>
      </c>
      <c r="F58" s="237" t="s">
        <v>311</v>
      </c>
      <c r="G58" s="238" t="s">
        <v>456</v>
      </c>
      <c r="H58" s="470"/>
      <c r="I58" s="471">
        <f>IF('2.신용(FP)'!D161&gt;=0,0,'2.신용(FP)'!D161*-1)</f>
        <v>0</v>
      </c>
      <c r="J58" s="471">
        <f>IF('2.신용(FP)'!E161&gt;=0,0,'2.신용(FP)'!E161*-1)</f>
        <v>0</v>
      </c>
    </row>
    <row r="59" spans="1:10" ht="15.75" customHeight="1">
      <c r="A59" s="272">
        <v>4</v>
      </c>
      <c r="B59" s="307" t="s">
        <v>457</v>
      </c>
      <c r="C59" s="472">
        <v>216500</v>
      </c>
      <c r="D59" s="464">
        <f>IFERROR(VLOOKUP($C59,'[1]잔액(일반)'!$B:$C,2,0),0)</f>
        <v>7658525</v>
      </c>
      <c r="E59" s="473">
        <f>IFERROR(VLOOKUP($C59,'[1]잔액(일반전기)'!$B:$C,2,0),0)</f>
        <v>0</v>
      </c>
      <c r="F59" s="474" t="s">
        <v>315</v>
      </c>
      <c r="G59" s="475"/>
      <c r="H59" s="476"/>
      <c r="I59" s="477">
        <f>SUM(I8,I29,I35,I39,I57,I58)</f>
        <v>33329097885</v>
      </c>
      <c r="J59" s="477">
        <f>SUM(J8,J29,J35,J39,J57,J58)</f>
        <v>31913540550</v>
      </c>
    </row>
    <row r="60" spans="1:10" ht="15.75" customHeight="1">
      <c r="A60" s="195" t="s">
        <v>257</v>
      </c>
      <c r="B60" s="196" t="s">
        <v>458</v>
      </c>
      <c r="C60" s="197"/>
      <c r="D60" s="58">
        <f>SUM(D61,D63)-D62</f>
        <v>0</v>
      </c>
      <c r="E60" s="59">
        <f>SUM(E61,E63)-E62</f>
        <v>0</v>
      </c>
      <c r="F60" s="478" t="s">
        <v>459</v>
      </c>
      <c r="G60" s="479" t="s">
        <v>144</v>
      </c>
      <c r="H60" s="480"/>
      <c r="I60" s="481">
        <f>SUM(I61,I63:I65)-SUM(I62)</f>
        <v>15563414323</v>
      </c>
      <c r="J60" s="482">
        <f>SUM(J61,J63:J65)-SUM(J62)</f>
        <v>12614295285</v>
      </c>
    </row>
    <row r="61" spans="1:10" ht="15.75" customHeight="1">
      <c r="A61" s="439">
        <v>1</v>
      </c>
      <c r="B61" s="205" t="s">
        <v>116</v>
      </c>
      <c r="C61" s="206">
        <v>218100</v>
      </c>
      <c r="D61" s="440">
        <f>IFERROR(VLOOKUP($C61,'[1]잔액(일반)'!$B:$C,2,0),0)</f>
        <v>0</v>
      </c>
      <c r="E61" s="441">
        <f>IFERROR(VLOOKUP($C61,'[1]잔액(일반전기)'!$B:$C,2,0),0)</f>
        <v>0</v>
      </c>
      <c r="F61" s="298">
        <v>1</v>
      </c>
      <c r="G61" s="299" t="s">
        <v>146</v>
      </c>
      <c r="H61" s="483">
        <v>246100</v>
      </c>
      <c r="I61" s="68">
        <f>IFERROR(VLOOKUP($H61,'[1]잔액(일반)'!$E:$F,2,0),0)</f>
        <v>13137085000</v>
      </c>
      <c r="J61" s="69">
        <f>IFERROR(VLOOKUP($H61,'[1]잔액(일반전기)'!$E:$F,2,0),0)</f>
        <v>11161725000</v>
      </c>
    </row>
    <row r="62" spans="1:10" ht="15.75" customHeight="1">
      <c r="A62" s="272"/>
      <c r="B62" s="358" t="s">
        <v>19</v>
      </c>
      <c r="C62" s="484">
        <v>244102</v>
      </c>
      <c r="D62" s="445">
        <f>IFERROR(VLOOKUP($C62,'[1]잔액(일반)'!$E:$F,2,0),0)</f>
        <v>0</v>
      </c>
      <c r="E62" s="446">
        <f>IFERROR(VLOOKUP($C62,'[1]잔액(일반전기)'!$E:$F,2,0),0)</f>
        <v>0</v>
      </c>
      <c r="F62" s="303"/>
      <c r="G62" s="304" t="s">
        <v>148</v>
      </c>
      <c r="H62" s="485">
        <v>224500</v>
      </c>
      <c r="I62" s="75">
        <f>IFERROR(VLOOKUP($H62,'[1]잔액(일반)'!$B:$C,2,0),0)</f>
        <v>4699277</v>
      </c>
      <c r="J62" s="76">
        <f>IFERROR(VLOOKUP($H62,'[1]잔액(일반전기)'!$B:$C,2,0),0)</f>
        <v>4718463</v>
      </c>
    </row>
    <row r="63" spans="1:10" ht="15.75" customHeight="1">
      <c r="A63" s="272">
        <v>2</v>
      </c>
      <c r="B63" s="258" t="s">
        <v>129</v>
      </c>
      <c r="C63" s="486">
        <v>218200</v>
      </c>
      <c r="D63" s="440">
        <f>IFERROR(VLOOKUP($C63,'[1]잔액(일반)'!$B:$C,2,0),0)</f>
        <v>0</v>
      </c>
      <c r="E63" s="441">
        <f>IFERROR(VLOOKUP($C63,'[1]잔액(일반전기)'!$B:$C,2,0),0)</f>
        <v>0</v>
      </c>
      <c r="F63" s="303">
        <v>2</v>
      </c>
      <c r="G63" s="267" t="s">
        <v>150</v>
      </c>
      <c r="H63" s="485">
        <v>246200</v>
      </c>
      <c r="I63" s="75">
        <f>IFERROR(VLOOKUP($H63,'[1]잔액(일반)'!$E:$F,2,0),0)</f>
        <v>577027600</v>
      </c>
      <c r="J63" s="76">
        <f>IFERROR(VLOOKUP($H63,'[1]잔액(일반전기)'!$E:$F,2,0),0)</f>
        <v>586469748</v>
      </c>
    </row>
    <row r="64" spans="1:10" ht="15.75" customHeight="1">
      <c r="A64" s="195" t="s">
        <v>277</v>
      </c>
      <c r="B64" s="196" t="s">
        <v>460</v>
      </c>
      <c r="C64" s="197"/>
      <c r="D64" s="58">
        <f>D65</f>
        <v>0</v>
      </c>
      <c r="E64" s="59">
        <f>E65</f>
        <v>0</v>
      </c>
      <c r="F64" s="303">
        <v>3</v>
      </c>
      <c r="G64" s="267" t="s">
        <v>320</v>
      </c>
      <c r="H64" s="485">
        <v>246300</v>
      </c>
      <c r="I64" s="75">
        <f>IFERROR(VLOOKUP($H64,'[1]잔액(일반)'!$E:$F,2,0),0)</f>
        <v>13901000</v>
      </c>
      <c r="J64" s="76">
        <f>IFERROR(VLOOKUP($H64,'[1]잔액(일반전기)'!$E:$F,2,0),0)</f>
        <v>13419000</v>
      </c>
    </row>
    <row r="65" spans="1:10" ht="15.75" customHeight="1">
      <c r="A65" s="384">
        <v>1</v>
      </c>
      <c r="B65" s="487" t="s">
        <v>461</v>
      </c>
      <c r="C65" s="359">
        <v>219100</v>
      </c>
      <c r="D65" s="488">
        <f>IFERROR(VLOOKUP($C65,'[1]잔액(일반)'!$B:$C,2,0),0)</f>
        <v>0</v>
      </c>
      <c r="E65" s="489">
        <f>IFERROR(VLOOKUP($C65,'[1]잔액(일반전기)'!$B:$C,2,0),0)</f>
        <v>0</v>
      </c>
      <c r="F65" s="306">
        <v>4</v>
      </c>
      <c r="G65" s="307" t="s">
        <v>153</v>
      </c>
      <c r="H65" s="490">
        <v>246400</v>
      </c>
      <c r="I65" s="82">
        <f>IFERROR(VLOOKUP($H65,'[1]잔액(일반)'!$E:$F,2,0),0)</f>
        <v>1840100000</v>
      </c>
      <c r="J65" s="83">
        <f>IFERROR(VLOOKUP($H65,'[1]잔액(일반전기)'!$E:$F,2,0),0)</f>
        <v>857400000</v>
      </c>
    </row>
    <row r="66" spans="1:10" ht="15.75" customHeight="1">
      <c r="A66" s="195" t="s">
        <v>291</v>
      </c>
      <c r="B66" s="196" t="s">
        <v>462</v>
      </c>
      <c r="C66" s="197"/>
      <c r="D66" s="58">
        <f>SUM(D67,D78,D98,D108)</f>
        <v>38394579628</v>
      </c>
      <c r="E66" s="59">
        <f>SUM(E67,E78,E98,E108)</f>
        <v>34305737686</v>
      </c>
      <c r="F66" s="491" t="s">
        <v>155</v>
      </c>
      <c r="G66" s="492" t="s">
        <v>156</v>
      </c>
      <c r="H66" s="493"/>
      <c r="I66" s="494">
        <f>SUM(I67,I70)</f>
        <v>2995604219</v>
      </c>
      <c r="J66" s="495">
        <f>SUM(J67,J70)</f>
        <v>2995604219</v>
      </c>
    </row>
    <row r="67" spans="1:10" ht="15.75" customHeight="1">
      <c r="A67" s="496" t="s">
        <v>463</v>
      </c>
      <c r="B67" s="283" t="s">
        <v>137</v>
      </c>
      <c r="C67" s="284"/>
      <c r="D67" s="497">
        <f>SUM(D68:D72,D74:D77)-SUM(D73)</f>
        <v>8971310000</v>
      </c>
      <c r="E67" s="498">
        <f>SUM(E68:E72,E74:E77)-SUM(E73)</f>
        <v>8568470000</v>
      </c>
      <c r="F67" s="298">
        <v>1</v>
      </c>
      <c r="G67" s="299" t="s">
        <v>158</v>
      </c>
      <c r="H67" s="499"/>
      <c r="I67" s="500">
        <f>SUM(I68:I69)</f>
        <v>2995604219</v>
      </c>
      <c r="J67" s="501">
        <f>SUM(J68:J69)</f>
        <v>2995604219</v>
      </c>
    </row>
    <row r="68" spans="1:10" ht="15.75" customHeight="1">
      <c r="A68" s="502">
        <v>1</v>
      </c>
      <c r="B68" s="260" t="s">
        <v>464</v>
      </c>
      <c r="C68" s="216">
        <v>220400</v>
      </c>
      <c r="D68" s="65">
        <f>IFERROR(VLOOKUP($C68,'[1]잔액(일반)'!$B:$C,2,0),0)</f>
        <v>8067310000</v>
      </c>
      <c r="E68" s="503">
        <f>IFERROR(VLOOKUP($C68,'[1]잔액(일반전기)'!$B:$C,2,0),0)</f>
        <v>7664470000</v>
      </c>
      <c r="F68" s="303" t="s">
        <v>465</v>
      </c>
      <c r="G68" s="267" t="s">
        <v>162</v>
      </c>
      <c r="H68" s="485">
        <v>246601</v>
      </c>
      <c r="I68" s="75">
        <f>IFERROR(VLOOKUP($H68,'[1]잔액(일반)'!$E:$F,2,0),0)</f>
        <v>0</v>
      </c>
      <c r="J68" s="76">
        <f>IFERROR(VLOOKUP($H68,'[1]잔액(일반전기)'!$E:$F,2,0),0)</f>
        <v>0</v>
      </c>
    </row>
    <row r="69" spans="1:10" ht="15.75" customHeight="1">
      <c r="A69" s="248">
        <v>2</v>
      </c>
      <c r="B69" s="249" t="s">
        <v>466</v>
      </c>
      <c r="C69" s="216">
        <v>220300</v>
      </c>
      <c r="D69" s="445">
        <f>IFERROR(VLOOKUP($C69,'[1]잔액(일반)'!$B:$C,2,0),0)</f>
        <v>0</v>
      </c>
      <c r="E69" s="446">
        <f>IFERROR(VLOOKUP($C69,'[1]잔액(일반전기)'!$B:$C,2,0),0)</f>
        <v>0</v>
      </c>
      <c r="F69" s="303" t="s">
        <v>467</v>
      </c>
      <c r="G69" s="267" t="s">
        <v>165</v>
      </c>
      <c r="H69" s="485">
        <v>246602</v>
      </c>
      <c r="I69" s="75">
        <f>IFERROR(VLOOKUP($H69,'[1]잔액(일반)'!$E:$F,2,0),0)</f>
        <v>2995604219</v>
      </c>
      <c r="J69" s="76">
        <f>IFERROR(VLOOKUP($H69,'[1]잔액(일반전기)'!$E:$F,2,0),0)</f>
        <v>2995604219</v>
      </c>
    </row>
    <row r="70" spans="1:10" ht="15.75" customHeight="1">
      <c r="A70" s="248">
        <v>3</v>
      </c>
      <c r="B70" s="249" t="s">
        <v>468</v>
      </c>
      <c r="C70" s="216">
        <v>220500</v>
      </c>
      <c r="D70" s="445">
        <f>IFERROR(VLOOKUP($C70,'[1]잔액(일반)'!$B:$C,2,0),0)</f>
        <v>0</v>
      </c>
      <c r="E70" s="446">
        <f>IFERROR(VLOOKUP($C70,'[1]잔액(일반전기)'!$B:$C,2,0),0)</f>
        <v>0</v>
      </c>
      <c r="F70" s="306">
        <v>2</v>
      </c>
      <c r="G70" s="307" t="s">
        <v>167</v>
      </c>
      <c r="H70" s="490">
        <v>246800</v>
      </c>
      <c r="I70" s="82">
        <f>IFERROR(VLOOKUP($H70,'[1]잔액(일반)'!$E:$F,2,0),0)</f>
        <v>0</v>
      </c>
      <c r="J70" s="83">
        <f>IFERROR(VLOOKUP($H70,'[1]잔액(일반전기)'!$E:$F,2,0),0)</f>
        <v>0</v>
      </c>
    </row>
    <row r="71" spans="1:10" ht="15.75" customHeight="1">
      <c r="A71" s="248">
        <v>4</v>
      </c>
      <c r="B71" s="249" t="s">
        <v>469</v>
      </c>
      <c r="C71" s="216">
        <v>220600</v>
      </c>
      <c r="D71" s="445">
        <f>IFERROR(VLOOKUP($C71,'[1]잔액(일반)'!$B:$C,2,0),0)</f>
        <v>0</v>
      </c>
      <c r="E71" s="446">
        <f>IFERROR(VLOOKUP($C71,'[1]잔액(일반전기)'!$B:$C,2,0),0)</f>
        <v>0</v>
      </c>
      <c r="F71" s="504" t="s">
        <v>470</v>
      </c>
      <c r="G71" s="505" t="s">
        <v>471</v>
      </c>
      <c r="H71" s="493"/>
      <c r="I71" s="494">
        <f>SUM(I72:I73)*(-1)</f>
        <v>-166878416</v>
      </c>
      <c r="J71" s="495">
        <f>SUM(J72:J73)*(-1)</f>
        <v>-225141358</v>
      </c>
    </row>
    <row r="72" spans="1:10" ht="15.75" customHeight="1">
      <c r="A72" s="248">
        <v>5</v>
      </c>
      <c r="B72" s="249" t="s">
        <v>472</v>
      </c>
      <c r="C72" s="216">
        <v>220900</v>
      </c>
      <c r="D72" s="445">
        <f>IFERROR(VLOOKUP($C72,'[1]잔액(일반)'!$B:$C,2,0),0)</f>
        <v>0</v>
      </c>
      <c r="E72" s="446">
        <f>IFERROR(VLOOKUP($C72,'[1]잔액(일반전기)'!$B:$C,2,0),0)</f>
        <v>0</v>
      </c>
      <c r="F72" s="298">
        <v>1</v>
      </c>
      <c r="G72" s="299" t="s">
        <v>473</v>
      </c>
      <c r="H72" s="483">
        <v>228400</v>
      </c>
      <c r="I72" s="68">
        <f>IFERROR(VLOOKUP($H72,'[1]잔액(일반)'!$B:$C,2,0),0)</f>
        <v>134878416</v>
      </c>
      <c r="J72" s="69">
        <f>IFERROR(VLOOKUP($H72,'[1]잔액(일반전기)'!$B:$C,2,0),0)</f>
        <v>219841358</v>
      </c>
    </row>
    <row r="73" spans="1:10" ht="15.75" customHeight="1">
      <c r="A73" s="248"/>
      <c r="B73" s="358" t="s">
        <v>19</v>
      </c>
      <c r="C73" s="224"/>
      <c r="D73" s="445"/>
      <c r="E73" s="446"/>
      <c r="F73" s="306">
        <v>2</v>
      </c>
      <c r="G73" s="307" t="s">
        <v>474</v>
      </c>
      <c r="H73" s="490">
        <v>228500</v>
      </c>
      <c r="I73" s="82">
        <f>IFERROR(VLOOKUP($H73,'[1]잔액(일반)'!$B:$C,2,0),0)</f>
        <v>32000000</v>
      </c>
      <c r="J73" s="83">
        <f>IFERROR(VLOOKUP($H73,'[1]잔액(일반전기)'!$B:$C,2,0),0)</f>
        <v>5300000</v>
      </c>
    </row>
    <row r="74" spans="1:10" ht="15.75" customHeight="1">
      <c r="A74" s="248">
        <v>6</v>
      </c>
      <c r="B74" s="249" t="s">
        <v>475</v>
      </c>
      <c r="C74" s="216">
        <v>221200</v>
      </c>
      <c r="D74" s="445">
        <f>IFERROR(VLOOKUP($C74,'[1]잔액(일반)'!$B:$C,2,0),0)</f>
        <v>904000000</v>
      </c>
      <c r="E74" s="446">
        <f>IFERROR(VLOOKUP($C74,'[1]잔액(일반전기)'!$B:$C,2,0),0)</f>
        <v>904000000</v>
      </c>
      <c r="F74" s="491" t="s">
        <v>476</v>
      </c>
      <c r="G74" s="492" t="s">
        <v>477</v>
      </c>
      <c r="H74" s="506"/>
      <c r="I74" s="494">
        <f>SUM(I75,I77,I79)-I76-I78</f>
        <v>0</v>
      </c>
      <c r="J74" s="495">
        <f>SUM(J75,J77,J79)-J76-J78</f>
        <v>0</v>
      </c>
    </row>
    <row r="75" spans="1:10" ht="15.75" customHeight="1">
      <c r="A75" s="248">
        <v>7</v>
      </c>
      <c r="B75" s="249" t="s">
        <v>478</v>
      </c>
      <c r="C75" s="507">
        <v>226200</v>
      </c>
      <c r="D75" s="445">
        <f>IFERROR(VLOOKUP($C75,'[1]잔액(일반)'!$B:$C,2,0),0)+IFERROR(VLOOKUP(220700,'[1]잔액(일반)'!$B:$C,2,0),0)</f>
        <v>0</v>
      </c>
      <c r="E75" s="446">
        <f>IFERROR(VLOOKUP($C75,'[1]잔액(일반전기)'!$B:$C,2,0),0)+IFERROR(VLOOKUP(220700,'[1]잔액(일반)'!$B:$C,2,0),0)</f>
        <v>0</v>
      </c>
      <c r="F75" s="298">
        <v>1</v>
      </c>
      <c r="G75" s="299" t="s">
        <v>479</v>
      </c>
      <c r="H75" s="508"/>
      <c r="I75" s="68">
        <f>IF(I133&gt;=0,I133,0)</f>
        <v>0</v>
      </c>
      <c r="J75" s="69">
        <f>IF(J133&gt;=0,J133,0)</f>
        <v>0</v>
      </c>
    </row>
    <row r="76" spans="1:10" ht="15.75" customHeight="1">
      <c r="A76" s="248">
        <v>8</v>
      </c>
      <c r="B76" s="249" t="s">
        <v>480</v>
      </c>
      <c r="C76" s="507">
        <v>221300</v>
      </c>
      <c r="D76" s="445">
        <f>IFERROR(VLOOKUP($C76,'[1]잔액(일반)'!$B:$C,2,0),0)</f>
        <v>0</v>
      </c>
      <c r="E76" s="446">
        <f>IFERROR(VLOOKUP($C76,'[1]잔액(일반전기)'!$B:$C,2,0),0)</f>
        <v>0</v>
      </c>
      <c r="F76" s="303"/>
      <c r="G76" s="509" t="s">
        <v>481</v>
      </c>
      <c r="H76" s="510"/>
      <c r="I76" s="75">
        <f>IF(I133&lt;0,I133*-1,0)</f>
        <v>0</v>
      </c>
      <c r="J76" s="76">
        <f>IF(J133&lt;0,J133*-1,0)</f>
        <v>0</v>
      </c>
    </row>
    <row r="77" spans="1:10" ht="15.75" customHeight="1">
      <c r="A77" s="248">
        <v>9</v>
      </c>
      <c r="B77" s="249" t="s">
        <v>482</v>
      </c>
      <c r="C77" s="507">
        <v>221400</v>
      </c>
      <c r="D77" s="107">
        <f>IFERROR(VLOOKUP($C77,'[1]잔액(일반)'!$B:$C,2,0),0)+IFERROR(VLOOKUP(221100,'[1]잔액(일반)'!$B:$C,2,0),0)</f>
        <v>0</v>
      </c>
      <c r="E77" s="73">
        <f>IFERROR(VLOOKUP($C77,'[1]잔액(일반전기)'!$B:$C,2,0),0)+IFERROR(VLOOKUP(221100,'[1]잔액(일반전기)'!$B:$C,2,0),0)</f>
        <v>0</v>
      </c>
      <c r="F77" s="303">
        <v>2</v>
      </c>
      <c r="G77" s="267" t="s">
        <v>483</v>
      </c>
      <c r="H77" s="511"/>
      <c r="I77" s="75">
        <f>IF(I134&gt;=0,I134,0)</f>
        <v>0</v>
      </c>
      <c r="J77" s="76">
        <f>IF(J134&gt;=0,J134,0)</f>
        <v>0</v>
      </c>
    </row>
    <row r="78" spans="1:10" ht="15.75" customHeight="1">
      <c r="A78" s="453" t="s">
        <v>484</v>
      </c>
      <c r="B78" s="312" t="s">
        <v>160</v>
      </c>
      <c r="C78" s="224"/>
      <c r="D78" s="454">
        <f>SUM(D79,D83,D88,D91,D96)-SUM(D80:D82,D84:D87,D89:D90,D92:D95,D97)</f>
        <v>29362492408</v>
      </c>
      <c r="E78" s="455">
        <f>SUM(E79,E83,E88,E91,E96)-SUM(E80:E82,E84:E87,E89:E90,E92:E95,E97)</f>
        <v>25676904166</v>
      </c>
      <c r="F78" s="303"/>
      <c r="G78" s="509" t="s">
        <v>485</v>
      </c>
      <c r="H78" s="510"/>
      <c r="I78" s="75">
        <f>IF(I134&lt;0,I134*-1,0)</f>
        <v>0</v>
      </c>
      <c r="J78" s="76">
        <f>IF(J134&lt;0,J134*-1,0)</f>
        <v>0</v>
      </c>
    </row>
    <row r="79" spans="1:10" ht="15.75" customHeight="1">
      <c r="A79" s="248">
        <v>1</v>
      </c>
      <c r="B79" s="215" t="s">
        <v>163</v>
      </c>
      <c r="C79" s="216">
        <v>222100</v>
      </c>
      <c r="D79" s="443">
        <f>IFERROR(VLOOKUP($C79,'[1]잔액(일반)'!$B:$C,2,0),0)</f>
        <v>12524735642</v>
      </c>
      <c r="E79" s="459">
        <f>IFERROR(VLOOKUP($C79,'[1]잔액(일반전기)'!$B:$C,2,0),0)</f>
        <v>11808566682</v>
      </c>
      <c r="F79" s="306">
        <v>3</v>
      </c>
      <c r="G79" s="512" t="s">
        <v>486</v>
      </c>
      <c r="H79" s="513"/>
      <c r="I79" s="82">
        <f>IFERROR(VLOOKUP(148800,'[1]잔액(신용)'!$E:$F,2,0),0)+IFERROR(VLOOKUP(246900,'[1]잔액(일반)'!$E$5:$F$1105,2,0),0)</f>
        <v>0</v>
      </c>
      <c r="J79" s="83">
        <f>IFERROR(VLOOKUP(148800,'[1]잔액(신용전기)'!$E:$F,2,0),0)+IFERROR(VLOOKUP(246900,'[1]잔액(일반전기)'!$E$5:$F$1105,2,0),0)</f>
        <v>0</v>
      </c>
    </row>
    <row r="80" spans="1:10" ht="15.75" customHeight="1">
      <c r="A80" s="248"/>
      <c r="B80" s="291" t="s">
        <v>383</v>
      </c>
      <c r="C80" s="514"/>
      <c r="D80" s="443">
        <f>IFERROR(VLOOKUP(244502,'[1]잔액(일반)'!$E:$F,2,0),0)+IFERROR(VLOOKUP(244509,'[1]잔액(일반)'!$E:$F,2,0),0)+IFERROR(VLOOKUP(244516,'[1]잔액(일반)'!$E:$F,2,0),0)+IFERROR(VLOOKUP(244532,'[1]잔액(일반)'!$E:$F,2,0),0)</f>
        <v>0</v>
      </c>
      <c r="E80" s="459">
        <f>IFERROR(VLOOKUP(244502,'[1]잔액(일반전기)'!$E:$F,2,0),0)+IFERROR(VLOOKUP(244509,'[1]잔액(일반전기)'!$E:$F,2,0),0)+IFERROR(VLOOKUP(244516,'[1]잔액(일반전기)'!$E:$F,2,0),0)+IFERROR(VLOOKUP(244532,'[1]잔액(일반전기)'!$E:$F,2,0),0)</f>
        <v>0</v>
      </c>
      <c r="F80" s="504" t="s">
        <v>487</v>
      </c>
      <c r="G80" s="505" t="s">
        <v>488</v>
      </c>
      <c r="H80" s="506"/>
      <c r="I80" s="494">
        <f>IF((SUM(I82,I83,I88,I90)-I89-I91)&gt;=0,(SUM(I82,I83,I88,I90)-I89-I91),0)</f>
        <v>9981177616</v>
      </c>
      <c r="J80" s="495">
        <f>IF((SUM(J82,J83,J88,J90)-J89-J91)&gt;=0,(SUM(J82,J83,J88,J90)-J89-J91),0)</f>
        <v>9279368515</v>
      </c>
    </row>
    <row r="81" spans="1:12" ht="15.75" customHeight="1">
      <c r="A81" s="248"/>
      <c r="B81" s="291" t="s">
        <v>489</v>
      </c>
      <c r="C81" s="447">
        <v>244602</v>
      </c>
      <c r="D81" s="443">
        <f>IFERROR(VLOOKUP($C81,'[1]잔액(일반)'!$E:$F,2,0),0)</f>
        <v>0</v>
      </c>
      <c r="E81" s="459">
        <f>IFERROR(VLOOKUP($C81,'[1]잔액(일반전기)'!$E:$F,2,0),0)</f>
        <v>0</v>
      </c>
      <c r="F81" s="515"/>
      <c r="G81" s="516" t="s">
        <v>490</v>
      </c>
      <c r="H81" s="499"/>
      <c r="I81" s="517">
        <f>IF((SUM(I82,I83,I88,I90)-I89-I91)&lt;0,(SUM(I82,I83,I88,I90)-I89-I91)*-1,0)</f>
        <v>0</v>
      </c>
      <c r="J81" s="518">
        <f>IF((SUM(J82,J83,J88,J90)-J89-J91)&lt;0,(SUM(J82,J83,J88,J90)-J89-J91)*-1,0)</f>
        <v>0</v>
      </c>
    </row>
    <row r="82" spans="1:12" ht="15.75" customHeight="1">
      <c r="A82" s="248"/>
      <c r="B82" s="291" t="s">
        <v>491</v>
      </c>
      <c r="C82" s="519">
        <v>244811</v>
      </c>
      <c r="D82" s="443">
        <f>IFERROR(VLOOKUP($C82,'[1]잔액(일반)'!$E:$F,2,0),0)</f>
        <v>0</v>
      </c>
      <c r="E82" s="459">
        <f>IFERROR(VLOOKUP($C82,'[1]잔액(일반전기)'!$E:$F,2,0),0)</f>
        <v>0</v>
      </c>
      <c r="F82" s="303">
        <v>1</v>
      </c>
      <c r="G82" s="267" t="s">
        <v>492</v>
      </c>
      <c r="H82" s="485">
        <v>247100</v>
      </c>
      <c r="I82" s="75">
        <f>IFERROR(VLOOKUP($H82,'[1]잔액(일반)'!$E:$F,2,0),0)</f>
        <v>2415080725</v>
      </c>
      <c r="J82" s="76">
        <f>IFERROR(VLOOKUP($H82,'[1]잔액(일반전기)'!$E:$F,2,0),0)</f>
        <v>2011080725</v>
      </c>
    </row>
    <row r="83" spans="1:12" ht="15.75" customHeight="1">
      <c r="A83" s="248">
        <v>2</v>
      </c>
      <c r="B83" s="215" t="s">
        <v>377</v>
      </c>
      <c r="C83" s="216">
        <v>222200</v>
      </c>
      <c r="D83" s="443">
        <f>IFERROR(VLOOKUP($C83,'[1]잔액(일반)'!$B:$C,2,0),0)</f>
        <v>16540666281</v>
      </c>
      <c r="E83" s="459">
        <f>IFERROR(VLOOKUP($C83,'[1]잔액(일반전기)'!$B:$C,2,0),0)</f>
        <v>15853692802</v>
      </c>
      <c r="F83" s="303">
        <v>2</v>
      </c>
      <c r="G83" s="267" t="s">
        <v>493</v>
      </c>
      <c r="H83" s="510"/>
      <c r="I83" s="75">
        <f>SUM(I84:I87)</f>
        <v>4047000209</v>
      </c>
      <c r="J83" s="76">
        <f>SUM(J84:J87)</f>
        <v>3386300401</v>
      </c>
    </row>
    <row r="84" spans="1:12" ht="15.75" customHeight="1">
      <c r="A84" s="248"/>
      <c r="B84" s="291" t="s">
        <v>378</v>
      </c>
      <c r="C84" s="447">
        <v>244201</v>
      </c>
      <c r="D84" s="443">
        <f>IFERROR(VLOOKUP($C84,'[1]잔액(일반)'!$E:$F,2,0),0)</f>
        <v>3697117280</v>
      </c>
      <c r="E84" s="459">
        <f>IFERROR(VLOOKUP($C84,'[1]잔액(일반전기)'!$E:$F,2,0),0)</f>
        <v>3209403367</v>
      </c>
      <c r="F84" s="303" t="s">
        <v>494</v>
      </c>
      <c r="G84" s="267" t="s">
        <v>495</v>
      </c>
      <c r="H84" s="485">
        <v>247300</v>
      </c>
      <c r="I84" s="75">
        <f>IFERROR(VLOOKUP($H84,'[1]잔액(일반)'!$E:$F,2,0),0)</f>
        <v>3856852209</v>
      </c>
      <c r="J84" s="76">
        <f>IFERROR(VLOOKUP($H84,'[1]잔액(일반전기)'!$E:$F,2,0),0)</f>
        <v>3196152401</v>
      </c>
    </row>
    <row r="85" spans="1:12" ht="15.75" customHeight="1">
      <c r="A85" s="248"/>
      <c r="B85" s="291" t="s">
        <v>383</v>
      </c>
      <c r="C85" s="514"/>
      <c r="D85" s="443">
        <f>IFERROR(VLOOKUP(244503,'[1]잔액(일반)'!$E:$F,2,0),0)+IFERROR(VLOOKUP(244510,'[1]잔액(일반)'!$E:$F,2,0),0)+IFERROR(VLOOKUP(244517,'[1]잔액(일반)'!$E:$F,2,0),0)+IFERROR(VLOOKUP(244533,'[1]잔액(일반)'!$E:$F,2,0),0)+IFERROR(VLOOKUP(244541,'[1]잔액(일반)'!$E:$F,2,0),0)</f>
        <v>1560466168</v>
      </c>
      <c r="E85" s="459">
        <f>IFERROR(VLOOKUP(244503,'[1]잔액(일반전기)'!$E:$F,2,0),0)+IFERROR(VLOOKUP(244510,'[1]잔액(일반전기)'!$E:$F,2,0),0)+IFERROR(VLOOKUP(244517,'[1]잔액(일반전기)'!$E:$F,2,0),0)+IFERROR(VLOOKUP(244533,'[1]잔액(일반전기)'!$E:$F,2,0),0)+IFERROR(VLOOKUP(244541,'[1]잔액(일반전기)'!$E:$F,2,0),0)</f>
        <v>1291082548</v>
      </c>
      <c r="F85" s="303" t="s">
        <v>496</v>
      </c>
      <c r="G85" s="267" t="s">
        <v>497</v>
      </c>
      <c r="H85" s="485">
        <v>247400</v>
      </c>
      <c r="I85" s="75">
        <f>IFERROR(VLOOKUP($H85,'[1]잔액(일반)'!$E:$F,2,0),0)</f>
        <v>40148000</v>
      </c>
      <c r="J85" s="76">
        <f>IFERROR(VLOOKUP($H85,'[1]잔액(일반전기)'!$E:$F,2,0),0)</f>
        <v>40148000</v>
      </c>
    </row>
    <row r="86" spans="1:12" ht="15.75" customHeight="1">
      <c r="A86" s="248"/>
      <c r="B86" s="291" t="s">
        <v>489</v>
      </c>
      <c r="C86" s="447">
        <v>244603</v>
      </c>
      <c r="D86" s="443">
        <f>IFERROR(VLOOKUP($C86,'[1]잔액(일반)'!$E:$F,2,0),0)</f>
        <v>0</v>
      </c>
      <c r="E86" s="459">
        <f>IFERROR(VLOOKUP($C86,'[1]잔액(일반전기)'!$E:$F,2,0),0)</f>
        <v>0</v>
      </c>
      <c r="F86" s="303" t="s">
        <v>498</v>
      </c>
      <c r="G86" s="267" t="s">
        <v>499</v>
      </c>
      <c r="H86" s="485">
        <v>249000</v>
      </c>
      <c r="I86" s="75">
        <f>IFERROR(VLOOKUP($H86,'[1]잔액(일반)'!$E:$F,2,0),0)</f>
        <v>150000000</v>
      </c>
      <c r="J86" s="76">
        <f>IFERROR(VLOOKUP($H86,'[1]잔액(일반전기)'!$E:$F,2,0),0)</f>
        <v>150000000</v>
      </c>
    </row>
    <row r="87" spans="1:12" ht="15.75" customHeight="1">
      <c r="A87" s="248"/>
      <c r="B87" s="291" t="s">
        <v>491</v>
      </c>
      <c r="C87" s="519">
        <v>244821</v>
      </c>
      <c r="D87" s="443">
        <f>IFERROR(VLOOKUP($C87,'[1]잔액(일반)'!$E:$F,2,0),0)</f>
        <v>0</v>
      </c>
      <c r="E87" s="459">
        <f>IFERROR(VLOOKUP($C87,'[1]잔액(일반전기)'!$E:$F,2,0),0)</f>
        <v>0</v>
      </c>
      <c r="F87" s="303" t="s">
        <v>500</v>
      </c>
      <c r="G87" s="267" t="s">
        <v>501</v>
      </c>
      <c r="H87" s="485">
        <v>249100</v>
      </c>
      <c r="I87" s="75">
        <f>IFERROR(VLOOKUP($H87,'[1]잔액(일반)'!$E:$F,2,0),0)</f>
        <v>0</v>
      </c>
      <c r="J87" s="76">
        <f>IFERROR(VLOOKUP($H87,'[1]잔액(일반전기)'!$E:$F,2,0),0)</f>
        <v>0</v>
      </c>
      <c r="K87" s="410"/>
      <c r="L87" s="410"/>
    </row>
    <row r="88" spans="1:12" ht="15.75" customHeight="1">
      <c r="A88" s="248">
        <v>3</v>
      </c>
      <c r="B88" s="215" t="s">
        <v>380</v>
      </c>
      <c r="C88" s="216">
        <v>222300</v>
      </c>
      <c r="D88" s="443">
        <f>IFERROR(VLOOKUP($C88,'[1]잔액(일반)'!$B:$C,2,0),0)</f>
        <v>734848898</v>
      </c>
      <c r="E88" s="459">
        <f>IFERROR(VLOOKUP($C88,'[1]잔액(일반전기)'!$B:$C,2,0),0)</f>
        <v>723071489</v>
      </c>
      <c r="F88" s="303">
        <v>3</v>
      </c>
      <c r="G88" s="337" t="s">
        <v>502</v>
      </c>
      <c r="H88" s="520"/>
      <c r="I88" s="75">
        <f>IF(I131&gt;=0,I131,0)</f>
        <v>1794746767</v>
      </c>
      <c r="J88" s="76">
        <f>IF(J131&gt;=0,J131,0)</f>
        <v>1324552548</v>
      </c>
    </row>
    <row r="89" spans="1:12" ht="15.75" customHeight="1">
      <c r="A89" s="248"/>
      <c r="B89" s="291" t="s">
        <v>378</v>
      </c>
      <c r="C89" s="447">
        <v>244202</v>
      </c>
      <c r="D89" s="443">
        <f>IFERROR(VLOOKUP($C89,'[1]잔액(일반)'!$E:$F,2,0),0)</f>
        <v>525774879</v>
      </c>
      <c r="E89" s="459">
        <f>IFERROR(VLOOKUP($C89,'[1]잔액(일반전기)'!$E:$F,2,0),0)</f>
        <v>457436630</v>
      </c>
      <c r="F89" s="303"/>
      <c r="G89" s="304" t="s">
        <v>503</v>
      </c>
      <c r="H89" s="521"/>
      <c r="I89" s="75">
        <f>IF(I131&lt;0,I131*-1,0)</f>
        <v>0</v>
      </c>
      <c r="J89" s="76">
        <f>IF(J131&lt;0,J131*-1,0)</f>
        <v>0</v>
      </c>
    </row>
    <row r="90" spans="1:12" ht="15.75" customHeight="1">
      <c r="A90" s="248"/>
      <c r="B90" s="291" t="s">
        <v>489</v>
      </c>
      <c r="C90" s="447">
        <v>244604</v>
      </c>
      <c r="D90" s="443">
        <f>IFERROR(VLOOKUP($C90,'[1]잔액(일반)'!$E:$F,2,0),0)</f>
        <v>0</v>
      </c>
      <c r="E90" s="459">
        <f>IFERROR(VLOOKUP($C90,'[1]잔액(일반전기)'!$E:$F,2,0),0)</f>
        <v>0</v>
      </c>
      <c r="F90" s="522"/>
      <c r="G90" s="340" t="s">
        <v>504</v>
      </c>
      <c r="H90" s="523"/>
      <c r="I90" s="82">
        <f>IF('6.일반(PL)'!E131&gt;=0,'6.일반(PL)'!E131,0)</f>
        <v>1724349915</v>
      </c>
      <c r="J90" s="83">
        <f>IF('6.일반(PL)'!G131&gt;=0,'6.일반(PL)'!G131,0)</f>
        <v>2557434841</v>
      </c>
    </row>
    <row r="91" spans="1:12" ht="15.75" customHeight="1">
      <c r="A91" s="248">
        <v>4</v>
      </c>
      <c r="B91" s="215" t="s">
        <v>382</v>
      </c>
      <c r="C91" s="216">
        <v>222400</v>
      </c>
      <c r="D91" s="443">
        <f>IFERROR(VLOOKUP($C91,'[1]잔액(일반)'!$B:$C,2,0),0)</f>
        <v>6582444674</v>
      </c>
      <c r="E91" s="459">
        <f>IFERROR(VLOOKUP($C91,'[1]잔액(일반전기)'!$B:$C,2,0),0)</f>
        <v>6350726189</v>
      </c>
      <c r="F91" s="524"/>
      <c r="G91" s="304" t="s">
        <v>505</v>
      </c>
      <c r="H91" s="523"/>
      <c r="I91" s="82">
        <f>IF('6.일반(PL)'!E131&lt;0,'6.일반(PL)'!E131*-1,0)</f>
        <v>0</v>
      </c>
      <c r="J91" s="83">
        <f>IF('6.일반(PL)'!G131&lt;0,'6.일반(PL)'!G131*-1,0)</f>
        <v>0</v>
      </c>
    </row>
    <row r="92" spans="1:12" ht="15.75" customHeight="1">
      <c r="A92" s="248"/>
      <c r="B92" s="291" t="s">
        <v>378</v>
      </c>
      <c r="C92" s="447">
        <v>244203</v>
      </c>
      <c r="D92" s="443">
        <f>IFERROR(VLOOKUP($C92,'[1]잔액(일반)'!$E:$F,2,0),0)</f>
        <v>5572115259</v>
      </c>
      <c r="E92" s="73">
        <f>IFERROR(VLOOKUP($C92,'[1]잔액(일반전기)'!$E:$F,2,0),0)</f>
        <v>5361609669</v>
      </c>
      <c r="F92" s="341" t="s">
        <v>506</v>
      </c>
      <c r="G92" s="525"/>
      <c r="H92" s="297"/>
      <c r="I92" s="526">
        <f>SUM(I60,I66,I71,I74,I80)-I81</f>
        <v>28373317742</v>
      </c>
      <c r="J92" s="527">
        <f>SUM(J60,J66,J71,J74,J80)-J81</f>
        <v>24664126661</v>
      </c>
    </row>
    <row r="93" spans="1:12" ht="15.75" customHeight="1">
      <c r="A93" s="248"/>
      <c r="B93" s="291" t="s">
        <v>383</v>
      </c>
      <c r="C93" s="514"/>
      <c r="D93" s="443">
        <f>IFERROR(VLOOKUP(244504,'[1]잔액(일반)'!$E:$F,2,0),0)+IFERROR(VLOOKUP(244507,'[1]잔액(일반)'!$E:$F,2,0),0)+IFERROR(VLOOKUP(244511,'[1]잔액(일반)'!$E:$F,2,0),0)+IFERROR(VLOOKUP(244514,'[1]잔액(일반)'!$E:$F,2,0),0)+IFERROR(VLOOKUP(244518,'[1]잔액(일반)'!$E:$F,2,0),0)+IFERROR(VLOOKUP(244521,'[1]잔액(일반)'!$E:$F,2,0),0)+IFERROR(VLOOKUP(244534,'[1]잔액(일반)'!$E:$F,2,0),0)+IFERROR(VLOOKUP(244537,'[1]잔액(일반)'!$E:$F,2,0),0)+IFERROR(VLOOKUP(244542,'[1]잔액(일반)'!$E:$F,2,0),0)</f>
        <v>273881651</v>
      </c>
      <c r="E93" s="459">
        <f>IFERROR(VLOOKUP(244504,'[1]잔액(일반전기)'!$E:$F,2,0),0)+IFERROR(VLOOKUP(244507,'[1]잔액(일반전기)'!$E:$F,2,0),0)+IFERROR(VLOOKUP(244511,'[1]잔액(일반전기)'!$E:$F,2,0),0)+IFERROR(VLOOKUP(244514,'[1]잔액(일반전기)'!$E:$F,2,0),0)+IFERROR(VLOOKUP(244518,'[1]잔액(일반전기)'!$E:$F,2,0),0)+IFERROR(VLOOKUP(244521,'[1]잔액(일반전기)'!$E:$F,2,0),0)+IFERROR(VLOOKUP(244534,'[1]잔액(일반전기)'!$E:$F,2,0),0)+IFERROR(VLOOKUP(244537,'[1]잔액(일반전기)'!$E:$F,2,0),0)+IFERROR(VLOOKUP(244542,'[1]잔액(일반전기)'!$E:$F,2,0),0)</f>
        <v>280841162</v>
      </c>
      <c r="F93" s="528"/>
      <c r="G93" s="529"/>
      <c r="H93" s="349"/>
      <c r="I93" s="530"/>
      <c r="J93" s="531"/>
    </row>
    <row r="94" spans="1:12" ht="15.75" customHeight="1">
      <c r="A94" s="248"/>
      <c r="B94" s="291" t="s">
        <v>489</v>
      </c>
      <c r="C94" s="447">
        <v>244605</v>
      </c>
      <c r="D94" s="443">
        <f>IFERROR(VLOOKUP($C94,'[1]잔액(일반)'!$E:$F,2,0),0)</f>
        <v>0</v>
      </c>
      <c r="E94" s="459">
        <f>IFERROR(VLOOKUP($C94,'[1]잔액(일반전기)'!$E:$F,2,0),0)</f>
        <v>0</v>
      </c>
      <c r="F94" s="327"/>
      <c r="G94" s="532"/>
      <c r="H94" s="533"/>
      <c r="I94" s="534"/>
      <c r="J94" s="535"/>
    </row>
    <row r="95" spans="1:12" ht="15.75" customHeight="1">
      <c r="A95" s="248"/>
      <c r="B95" s="291" t="s">
        <v>491</v>
      </c>
      <c r="C95" s="519">
        <v>244831</v>
      </c>
      <c r="D95" s="443">
        <f>IFERROR(VLOOKUP($C95,'[1]잔액(일반)'!$E:$F,2,0),0)</f>
        <v>0</v>
      </c>
      <c r="E95" s="459">
        <f>IFERROR(VLOOKUP($C95,'[1]잔액(일반전기)'!$E:$F,2,0),0)</f>
        <v>0</v>
      </c>
      <c r="F95" s="327"/>
      <c r="G95" s="532"/>
      <c r="H95" s="533"/>
      <c r="I95" s="534"/>
      <c r="J95" s="535"/>
    </row>
    <row r="96" spans="1:12" ht="15.75" customHeight="1">
      <c r="A96" s="248">
        <v>5</v>
      </c>
      <c r="B96" s="215" t="s">
        <v>195</v>
      </c>
      <c r="C96" s="216">
        <v>222500</v>
      </c>
      <c r="D96" s="443">
        <f>IFERROR(VLOOKUP($C96,'[1]잔액(일반)'!$B:$C,2,0),0)</f>
        <v>4632902150</v>
      </c>
      <c r="E96" s="459">
        <f>IFERROR(VLOOKUP($C96,'[1]잔액(일반전기)'!$B:$C,2,0),0)</f>
        <v>1541220380</v>
      </c>
      <c r="F96" s="327"/>
      <c r="G96" s="532"/>
      <c r="H96" s="533"/>
      <c r="I96" s="534"/>
      <c r="J96" s="535"/>
    </row>
    <row r="97" spans="1:12" ht="15.75" customHeight="1">
      <c r="A97" s="248" t="s">
        <v>507</v>
      </c>
      <c r="B97" s="291" t="s">
        <v>383</v>
      </c>
      <c r="C97" s="447">
        <v>244560</v>
      </c>
      <c r="D97" s="443">
        <f>IFERROR(VLOOKUP($C97,'[1]잔액(일반)'!$E:$F,2,0),0)</f>
        <v>23750000</v>
      </c>
      <c r="E97" s="459">
        <f>IFERROR(VLOOKUP($C97,'[1]잔액(일반전기)'!$E:$F,2,0),0)</f>
        <v>0</v>
      </c>
      <c r="F97" s="327"/>
      <c r="G97" s="532"/>
      <c r="H97" s="533"/>
      <c r="I97" s="534"/>
      <c r="J97" s="535"/>
    </row>
    <row r="98" spans="1:12" ht="15.75" customHeight="1">
      <c r="A98" s="536" t="s">
        <v>508</v>
      </c>
      <c r="B98" s="312" t="s">
        <v>384</v>
      </c>
      <c r="C98" s="224"/>
      <c r="D98" s="454">
        <f>SUM(D99:D100,D102,D104:D106)-SUM(D101,D103,D107)</f>
        <v>1000</v>
      </c>
      <c r="E98" s="455">
        <f>SUM(E99:E100,E102,E104:E106)-SUM(E101,E103,E107)</f>
        <v>1000</v>
      </c>
      <c r="F98" s="327"/>
      <c r="G98" s="532"/>
      <c r="H98" s="533"/>
      <c r="I98" s="534"/>
      <c r="J98" s="535"/>
    </row>
    <row r="99" spans="1:12" ht="15.75" customHeight="1">
      <c r="A99" s="248">
        <v>1</v>
      </c>
      <c r="B99" s="215" t="s">
        <v>203</v>
      </c>
      <c r="C99" s="216">
        <v>223100</v>
      </c>
      <c r="D99" s="443">
        <f>IFERROR(VLOOKUP($C99,'[1]잔액(일반)'!$B:$C,2,0),0)</f>
        <v>0</v>
      </c>
      <c r="E99" s="459">
        <f>IFERROR(VLOOKUP($C99,'[1]잔액(일반전기)'!$B:$C,2,0),0)</f>
        <v>0</v>
      </c>
      <c r="F99" s="327"/>
      <c r="G99" s="532"/>
      <c r="H99" s="533"/>
      <c r="I99" s="534"/>
      <c r="J99" s="535"/>
    </row>
    <row r="100" spans="1:12" ht="15.75" customHeight="1">
      <c r="A100" s="248">
        <v>2</v>
      </c>
      <c r="B100" s="215" t="s">
        <v>205</v>
      </c>
      <c r="C100" s="216">
        <v>223200</v>
      </c>
      <c r="D100" s="443">
        <f>IFERROR(VLOOKUP($C100,'[1]잔액(일반)'!$B:$C,2,0),0)</f>
        <v>0</v>
      </c>
      <c r="E100" s="459">
        <f>IFERROR(VLOOKUP($C100,'[1]잔액(일반전기)'!$B:$C,2,0),0)</f>
        <v>0</v>
      </c>
      <c r="F100" s="327"/>
      <c r="G100" s="532"/>
      <c r="H100" s="533"/>
      <c r="I100" s="534"/>
      <c r="J100" s="535"/>
    </row>
    <row r="101" spans="1:12" ht="15.75" customHeight="1">
      <c r="A101" s="248"/>
      <c r="B101" s="291" t="s">
        <v>509</v>
      </c>
      <c r="C101" s="447">
        <v>244612</v>
      </c>
      <c r="D101" s="443">
        <f>IFERROR(VLOOKUP($C101,'[1]잔액(일반)'!$E:$F,2,0),0)</f>
        <v>0</v>
      </c>
      <c r="E101" s="459">
        <f>IFERROR(VLOOKUP($C101,'[1]잔액(일반전기)'!$E:$F,2,0),0)</f>
        <v>0</v>
      </c>
      <c r="F101" s="327"/>
      <c r="G101" s="532"/>
      <c r="H101" s="533"/>
      <c r="I101" s="534"/>
      <c r="J101" s="535"/>
    </row>
    <row r="102" spans="1:12" ht="15.75" customHeight="1">
      <c r="A102" s="248">
        <v>3</v>
      </c>
      <c r="B102" s="215" t="s">
        <v>209</v>
      </c>
      <c r="C102" s="216">
        <v>223300</v>
      </c>
      <c r="D102" s="443">
        <f>IFERROR(VLOOKUP($C102,'[1]잔액(일반)'!$B:$C,2,0),0)</f>
        <v>0</v>
      </c>
      <c r="E102" s="459">
        <f>IFERROR(VLOOKUP($C102,'[1]잔액(일반전기)'!$B:$C,2,0),0)</f>
        <v>0</v>
      </c>
      <c r="F102" s="327"/>
      <c r="G102" s="532"/>
      <c r="H102" s="533"/>
      <c r="I102" s="534"/>
      <c r="J102" s="535"/>
    </row>
    <row r="103" spans="1:12" ht="15.75" customHeight="1">
      <c r="A103" s="248"/>
      <c r="B103" s="291" t="s">
        <v>509</v>
      </c>
      <c r="C103" s="447">
        <v>244613</v>
      </c>
      <c r="D103" s="443">
        <f>IFERROR(VLOOKUP($C103,'[1]잔액(일반)'!$E:$F,2,0),0)</f>
        <v>0</v>
      </c>
      <c r="E103" s="459">
        <f>IFERROR(VLOOKUP($C103,'[1]잔액(일반전기)'!$E:$F,2,0),0)</f>
        <v>0</v>
      </c>
      <c r="F103" s="327"/>
      <c r="G103" s="532"/>
      <c r="H103" s="533"/>
      <c r="I103" s="534"/>
      <c r="J103" s="535"/>
    </row>
    <row r="104" spans="1:12" ht="15.75" customHeight="1">
      <c r="A104" s="248">
        <v>4</v>
      </c>
      <c r="B104" s="537" t="s">
        <v>510</v>
      </c>
      <c r="C104" s="216">
        <v>223400</v>
      </c>
      <c r="D104" s="443">
        <f>IFERROR(VLOOKUP($C104,'[1]잔액(일반)'!$B:$C,2,0),0)</f>
        <v>0</v>
      </c>
      <c r="E104" s="459">
        <f>IFERROR(VLOOKUP($C104,'[1]잔액(일반전기)'!$B:$C,2,0),0)</f>
        <v>0</v>
      </c>
      <c r="F104" s="327"/>
      <c r="G104" s="532"/>
      <c r="H104" s="533"/>
      <c r="I104" s="534"/>
      <c r="J104" s="535"/>
    </row>
    <row r="105" spans="1:12" ht="15.75" customHeight="1">
      <c r="A105" s="248">
        <v>5</v>
      </c>
      <c r="B105" s="538" t="s">
        <v>511</v>
      </c>
      <c r="C105" s="216">
        <v>223500</v>
      </c>
      <c r="D105" s="443">
        <f>IFERROR(VLOOKUP($C105,'[1]잔액(일반)'!$B:$C,2,0),0)</f>
        <v>0</v>
      </c>
      <c r="E105" s="459">
        <f>IFERROR(VLOOKUP($C105,'[1]잔액(일반전기)'!$B:$C,2,0),0)</f>
        <v>0</v>
      </c>
      <c r="F105" s="327"/>
      <c r="G105" s="532"/>
      <c r="H105" s="533"/>
      <c r="I105" s="534"/>
      <c r="J105" s="535"/>
    </row>
    <row r="106" spans="1:12" ht="15.75" customHeight="1">
      <c r="A106" s="248">
        <v>6</v>
      </c>
      <c r="B106" s="215" t="s">
        <v>212</v>
      </c>
      <c r="C106" s="216">
        <v>223800</v>
      </c>
      <c r="D106" s="443">
        <f>IFERROR(VLOOKUP($C106,'[1]잔액(일반)'!$B:$C,2,0),0)</f>
        <v>1000</v>
      </c>
      <c r="E106" s="459">
        <f>IFERROR(VLOOKUP($C106,'[1]잔액(일반전기)'!$B:$C,2,0),0)</f>
        <v>1000</v>
      </c>
      <c r="F106" s="327"/>
      <c r="G106" s="532"/>
      <c r="H106" s="533"/>
      <c r="I106" s="534"/>
      <c r="J106" s="535"/>
    </row>
    <row r="107" spans="1:12" ht="15.75" customHeight="1">
      <c r="A107" s="272"/>
      <c r="B107" s="291" t="s">
        <v>509</v>
      </c>
      <c r="C107" s="447">
        <v>244615</v>
      </c>
      <c r="D107" s="539">
        <f>IFERROR(VLOOKUP($C107,'[1]잔액(일반)'!$E:$F,2,0),0)</f>
        <v>0</v>
      </c>
      <c r="E107" s="540">
        <f>IFERROR(VLOOKUP($C107,'[1]잔액(일반전기)'!$E:$F,2,0),0)</f>
        <v>0</v>
      </c>
      <c r="F107" s="327"/>
      <c r="G107" s="532"/>
      <c r="H107" s="533"/>
      <c r="I107" s="534"/>
      <c r="J107" s="535"/>
    </row>
    <row r="108" spans="1:12" ht="15.75" customHeight="1">
      <c r="A108" s="541" t="s">
        <v>512</v>
      </c>
      <c r="B108" s="376" t="s">
        <v>513</v>
      </c>
      <c r="C108" s="542"/>
      <c r="D108" s="543">
        <f>SUM(D109,D111:D112,D114,D115)-SUM(D110,D113)</f>
        <v>60776220</v>
      </c>
      <c r="E108" s="544">
        <f>SUM(E109,E111:E112,E114,E115)-SUM(E110,E113)</f>
        <v>60362520</v>
      </c>
      <c r="F108" s="327"/>
      <c r="G108" s="532"/>
      <c r="H108" s="533"/>
      <c r="I108" s="534"/>
      <c r="J108" s="535"/>
    </row>
    <row r="109" spans="1:12" ht="15.75" customHeight="1">
      <c r="A109" s="272">
        <v>1</v>
      </c>
      <c r="B109" s="258" t="s">
        <v>514</v>
      </c>
      <c r="C109" s="447">
        <v>226100</v>
      </c>
      <c r="D109" s="464">
        <f>IFERROR(VLOOKUP($C109,'[1]잔액(일반)'!$B:$C,2,0),0)+IFERROR(VLOOKUP(220200,'[1]잔액(일반)'!$B:$C,2,0),0)</f>
        <v>0</v>
      </c>
      <c r="E109" s="465">
        <f>IFERROR(VLOOKUP($C109,'[1]잔액(일반전기)'!$B:$C,2,0),0)+IFERROR(VLOOKUP(220200,'[1]잔액(일반전기)'!$B:$C,2,0),0)</f>
        <v>0</v>
      </c>
      <c r="F109" s="327"/>
      <c r="G109" s="532"/>
      <c r="H109" s="533"/>
      <c r="I109" s="534"/>
      <c r="J109" s="535"/>
      <c r="L109" s="461">
        <f>I77-I120</f>
        <v>0</v>
      </c>
    </row>
    <row r="110" spans="1:12" ht="15.75" customHeight="1">
      <c r="A110" s="272"/>
      <c r="B110" s="358" t="s">
        <v>36</v>
      </c>
      <c r="C110" s="447">
        <v>244401</v>
      </c>
      <c r="D110" s="464">
        <f>IFERROR(VLOOKUP($C110,'[1]잔액(일반)'!$E:$F,2,0),0)</f>
        <v>0</v>
      </c>
      <c r="E110" s="465">
        <f>IFERROR(VLOOKUP($C110,'[1]잔액(일반전기)'!$E:$F,2,0),0)</f>
        <v>0</v>
      </c>
      <c r="F110" s="327"/>
      <c r="G110" s="532"/>
      <c r="H110" s="533"/>
      <c r="I110" s="534"/>
      <c r="J110" s="535"/>
    </row>
    <row r="111" spans="1:12" ht="15.75" customHeight="1">
      <c r="A111" s="272">
        <v>2</v>
      </c>
      <c r="B111" s="258" t="s">
        <v>515</v>
      </c>
      <c r="C111" s="447">
        <v>226300</v>
      </c>
      <c r="D111" s="92">
        <f>IFERROR(VLOOKUP($C111,'[1]잔액(일반)'!$B:$C,2,0),0)+IFERROR(VLOOKUP(220800,'[1]잔액(일반)'!$B:$C,2,0),0)</f>
        <v>54924000</v>
      </c>
      <c r="E111" s="545">
        <f>IFERROR(VLOOKUP($C111,'[1]잔액(일반전기)'!$B:$C,2,0),0)+IFERROR(VLOOKUP(220800,'[1]잔액(일반전기)'!$B:$C,2,0),0)</f>
        <v>54510300</v>
      </c>
      <c r="F111" s="327"/>
      <c r="G111" s="532"/>
      <c r="H111" s="533"/>
      <c r="I111" s="534"/>
      <c r="J111" s="535"/>
    </row>
    <row r="112" spans="1:12" ht="15.75" customHeight="1">
      <c r="A112" s="272">
        <v>3</v>
      </c>
      <c r="B112" s="258" t="s">
        <v>516</v>
      </c>
      <c r="C112" s="447">
        <v>226400</v>
      </c>
      <c r="D112" s="92">
        <f>IFERROR(VLOOKUP($C112,'[1]잔액(일반)'!$B:$C,2,0),0)+IFERROR(VLOOKUP(221000,'[1]잔액(일반)'!$B:$C,2,0),0)</f>
        <v>0</v>
      </c>
      <c r="E112" s="545">
        <f>IFERROR(VLOOKUP($C112,'[1]잔액(일반전기)'!$B:$C,2,0),0)+IFERROR(VLOOKUP(221000,'[1]잔액(일반전기)'!$B:$C,2,0),0)</f>
        <v>0</v>
      </c>
      <c r="F112" s="327"/>
      <c r="G112" s="532"/>
      <c r="H112" s="533"/>
      <c r="I112" s="534"/>
      <c r="J112" s="535"/>
    </row>
    <row r="113" spans="1:10" ht="15.75" customHeight="1">
      <c r="A113" s="272"/>
      <c r="B113" s="358" t="s">
        <v>517</v>
      </c>
      <c r="C113" s="546"/>
      <c r="D113" s="92"/>
      <c r="E113" s="545"/>
      <c r="F113" s="327"/>
      <c r="G113" s="532"/>
      <c r="H113" s="533"/>
      <c r="I113" s="534"/>
      <c r="J113" s="535"/>
    </row>
    <row r="114" spans="1:10" ht="15.75" customHeight="1">
      <c r="A114" s="272">
        <v>4</v>
      </c>
      <c r="B114" s="258" t="s">
        <v>518</v>
      </c>
      <c r="C114" s="484">
        <v>226900</v>
      </c>
      <c r="D114" s="92">
        <f>IFERROR(VLOOKUP($C114,'[1]잔액(일반)'!$B:$C,2,0),0)</f>
        <v>0</v>
      </c>
      <c r="E114" s="545">
        <f>IFERROR(VLOOKUP($C114,'[1]잔액(일반전기)'!$B:$C,2,0),0)</f>
        <v>0</v>
      </c>
      <c r="F114" s="327"/>
      <c r="G114" s="532"/>
      <c r="H114" s="533"/>
      <c r="I114" s="534"/>
      <c r="J114" s="535"/>
    </row>
    <row r="115" spans="1:10" ht="15.75" customHeight="1">
      <c r="A115" s="272">
        <v>5</v>
      </c>
      <c r="B115" s="258" t="s">
        <v>519</v>
      </c>
      <c r="C115" s="484">
        <v>226500</v>
      </c>
      <c r="D115" s="92">
        <f>IFERROR(VLOOKUP($C115,'[1]잔액(일반)'!$B:$C,2,0),0)</f>
        <v>5852220</v>
      </c>
      <c r="E115" s="545">
        <f>IFERROR(VLOOKUP($C115,'[1]잔액(일반전기)'!$B:$C,2,0),0)</f>
        <v>5852220</v>
      </c>
      <c r="F115" s="327"/>
      <c r="G115" s="532"/>
      <c r="H115" s="533"/>
      <c r="I115" s="534"/>
      <c r="J115" s="535"/>
    </row>
    <row r="116" spans="1:10" ht="15.75" customHeight="1">
      <c r="A116" s="195" t="s">
        <v>133</v>
      </c>
      <c r="B116" s="196" t="s">
        <v>520</v>
      </c>
      <c r="C116" s="188"/>
      <c r="D116" s="58">
        <f>IF((IFERROR(VLOOKUP(225600,'[1]잔액(일반)'!$B:$C,2,0),0)-IFERROR(VLOOKUP(245600,'[1]잔액(일반)'!$E:$F,2,0),0))&gt;=0,(IFERROR(VLOOKUP(225600,'[1]잔액(일반)'!$B:$C,2,0),0)-IFERROR(VLOOKUP(245600,'[1]잔액(일반)'!$E:$F,2,0),0)),0)</f>
        <v>0</v>
      </c>
      <c r="E116" s="59">
        <f>IF((IFERROR(VLOOKUP(225600,'[1]잔액(일반전기)'!$B:$C,2,0),0)-IFERROR(VLOOKUP(245600,'[1]잔액(일반전기)'!$E:$F,2,0),0))&gt;=0,(IFERROR(VLOOKUP(225600,'[1]잔액(일반전기)'!$B:$C,2,0),0)-IFERROR(VLOOKUP(245600,'[1]잔액(일반전기)'!$E:$F,2,0),0)),0)</f>
        <v>0</v>
      </c>
      <c r="F116" s="327"/>
      <c r="G116" s="532"/>
      <c r="H116" s="533"/>
      <c r="I116" s="534"/>
      <c r="J116" s="535"/>
    </row>
    <row r="117" spans="1:10" ht="15.75" customHeight="1">
      <c r="A117" s="389" t="s">
        <v>311</v>
      </c>
      <c r="B117" s="390" t="s">
        <v>456</v>
      </c>
      <c r="C117" s="391"/>
      <c r="D117" s="547">
        <f>IF('2.신용(FP)'!D161&lt;0,0,'2.신용(FP)'!D161)</f>
        <v>6720151796</v>
      </c>
      <c r="E117" s="548">
        <f>IF('2.신용(FP)'!E161&lt;0,0,'2.신용(FP)'!E161)</f>
        <v>6067009417</v>
      </c>
      <c r="F117" s="549" t="s">
        <v>507</v>
      </c>
      <c r="G117" s="550" t="s">
        <v>507</v>
      </c>
      <c r="H117" s="551"/>
      <c r="I117" s="552"/>
      <c r="J117" s="553"/>
    </row>
    <row r="118" spans="1:10" ht="15.75" customHeight="1" thickBot="1">
      <c r="A118" s="554" t="s">
        <v>521</v>
      </c>
      <c r="B118" s="555"/>
      <c r="C118" s="556"/>
      <c r="D118" s="161">
        <f>SUM(D8,D60,D64,D66,D116,D117)</f>
        <v>61702415627</v>
      </c>
      <c r="E118" s="162">
        <f>SUM(E8,E60,E64,E66,E116,E117)</f>
        <v>56577667211</v>
      </c>
      <c r="F118" s="557" t="s">
        <v>522</v>
      </c>
      <c r="G118" s="555"/>
      <c r="H118" s="558"/>
      <c r="I118" s="161">
        <f>SUM(I59,I92)</f>
        <v>61702415627</v>
      </c>
      <c r="J118" s="164">
        <f>SUM(J59,J92)</f>
        <v>56577667211</v>
      </c>
    </row>
    <row r="119" spans="1:10" ht="16.5">
      <c r="A119" s="409"/>
      <c r="B119" s="410"/>
      <c r="D119" s="559">
        <f>SUM(D8,D60,D64,D66,D116)</f>
        <v>54982263831</v>
      </c>
      <c r="E119" s="559">
        <f>SUM(E8,E60,E64,E66,E116)</f>
        <v>50510657794</v>
      </c>
      <c r="F119" s="410"/>
      <c r="G119" s="410"/>
      <c r="I119" s="559"/>
    </row>
    <row r="120" spans="1:10" ht="16.5">
      <c r="A120" s="410"/>
      <c r="B120" s="410"/>
      <c r="D120" s="559">
        <f>SUM(I8,I29,I35,I39,I57)</f>
        <v>33329097885</v>
      </c>
      <c r="E120" s="559">
        <f>SUM(J8,J29,J35,J39,J57)</f>
        <v>31913540550</v>
      </c>
      <c r="F120" s="410"/>
      <c r="G120" s="560" t="s">
        <v>523</v>
      </c>
      <c r="I120" s="559">
        <f>D118-I118</f>
        <v>0</v>
      </c>
      <c r="J120" s="559">
        <f>E118-J118</f>
        <v>0</v>
      </c>
    </row>
    <row r="121" spans="1:10" ht="24">
      <c r="A121" s="410"/>
      <c r="B121" s="561" t="s">
        <v>524</v>
      </c>
      <c r="C121" s="562"/>
      <c r="D121" s="563">
        <f>D119-D120</f>
        <v>21653165946</v>
      </c>
      <c r="E121" s="563">
        <f>E119-E120</f>
        <v>18597117244</v>
      </c>
      <c r="F121" s="410"/>
      <c r="G121" s="410"/>
      <c r="I121" s="564"/>
    </row>
    <row r="123" spans="1:10">
      <c r="G123" s="565" t="s">
        <v>525</v>
      </c>
      <c r="H123" s="566">
        <v>149700</v>
      </c>
      <c r="I123" s="567">
        <f>IFERROR(VLOOKUP($H123,'[1]잔액(신용)'!$B:$C,2,0),0)+IFERROR(VLOOKUP($H123,'[1]잔액(신용)'!$E:$F,2,0),0)</f>
        <v>6401180869</v>
      </c>
      <c r="J123" s="567">
        <f>IFERROR(VLOOKUP($H123,'[1]잔액(신용전기)'!$B:$C,2,0),0)+IFERROR(VLOOKUP($H123,'[1]잔액(신용전기)'!$E:$F,2,0),0)</f>
        <v>5861428934</v>
      </c>
    </row>
    <row r="124" spans="1:10">
      <c r="G124" s="565" t="s">
        <v>526</v>
      </c>
      <c r="H124" s="566">
        <v>249700</v>
      </c>
      <c r="I124" s="567">
        <f>IFERROR(VLOOKUP($H124,'[1]잔액(일반)'!$B:$C,2,0),0)+IFERROR(VLOOKUP($H124,'[1]잔액(일반)'!$E:$F,2,0),0)</f>
        <v>42819748307</v>
      </c>
      <c r="J124" s="567">
        <f>IFERROR(VLOOKUP($H124,'[1]잔액(일반전기)'!$B:$C,2,0),0)+IFERROR(VLOOKUP($H124,'[1]잔액(일반전기)'!$E:$F,2,0),0)</f>
        <v>42750280925</v>
      </c>
    </row>
    <row r="125" spans="1:10">
      <c r="G125" s="565" t="s">
        <v>527</v>
      </c>
      <c r="H125" s="566">
        <v>129700</v>
      </c>
      <c r="I125" s="567">
        <f>IFERROR(VLOOKUP($H125,'[1]잔액(신용)'!$B:$C,2,0),0)+IFERROR(VLOOKUP($H125,'[1]잔액(신용)'!$E:$F,2,0),0)</f>
        <v>5517409352</v>
      </c>
      <c r="J125" s="567">
        <f>IFERROR(VLOOKUP($H125,'[1]잔액(신용전기)'!$B:$C,2,0),0)+IFERROR(VLOOKUP($H125,'[1]잔액(신용전기)'!$E:$F,2,0),0)</f>
        <v>5004162256</v>
      </c>
    </row>
    <row r="126" spans="1:10">
      <c r="B126" s="420" t="s">
        <v>528</v>
      </c>
      <c r="D126" s="568">
        <f>D118-D116-D117</f>
        <v>54982263831</v>
      </c>
      <c r="E126" s="568">
        <f>E118-E116-E117</f>
        <v>50510657794</v>
      </c>
      <c r="G126" s="565" t="s">
        <v>529</v>
      </c>
      <c r="H126" s="566">
        <v>229700</v>
      </c>
      <c r="I126" s="567">
        <f>IFERROR(VLOOKUP($H126,'[1]잔액(일반)'!$B:$C,2,0),0)+IFERROR(VLOOKUP($H126,'[1]잔액(일반)'!$E:$F,2,0),0)</f>
        <v>41979169909</v>
      </c>
      <c r="J126" s="567">
        <f>IFERROR(VLOOKUP($H126,'[1]잔액(일반전기)'!$B:$C,2,0),0)+IFERROR(VLOOKUP($H126,'[1]잔액(일반전기)'!$E:$F,2,0),0)</f>
        <v>41050112762</v>
      </c>
    </row>
    <row r="127" spans="1:10" ht="16.5">
      <c r="G127" s="565" t="s">
        <v>530</v>
      </c>
      <c r="H127" s="566"/>
      <c r="I127" s="569">
        <f>I123+I124-I125-I126</f>
        <v>1724349915</v>
      </c>
      <c r="J127" s="569">
        <f>J123+J124-J125-J126</f>
        <v>2557434841</v>
      </c>
    </row>
    <row r="128" spans="1:10">
      <c r="E128" s="174" t="s">
        <v>374</v>
      </c>
    </row>
    <row r="129" spans="7:10">
      <c r="G129" s="565" t="s">
        <v>531</v>
      </c>
      <c r="H129" s="566"/>
      <c r="I129" s="570">
        <f>IFERROR(VLOOKUP(247500,'[1]잔액(일반)'!$E:$F,2,0),0)+IFERROR(VLOOKUP(247600,'[1]잔액(일반)'!$E:$F,2,0),0)+IFERROR(VLOOKUP(148300,'[1]잔액(신용)'!$E:$F,2,0),0)+IFERROR(VLOOKUP(247800,'[1]잔액(일반)'!$E:$F,2,0),0)+IFERROR(VLOOKUP(148500,'[1]잔액(신용)'!$E:$F,2,0),0)+IFERROR(VLOOKUP(247900,'[1]잔액(일반)'!$E:$F,2,0),0)+IFERROR(VLOOKUP(248000,'[1]잔액(일반)'!$E:$F,2,0),0)</f>
        <v>1794746767</v>
      </c>
      <c r="J129" s="571">
        <f>IFERROR(VLOOKUP(247500,'[1]잔액(일반전기)'!$E:$F,2,0),0)+IFERROR(VLOOKUP(247600,'[1]잔액(일반전기)'!$E:$F,2,0),0)+IFERROR(VLOOKUP(148300,'[1]잔액(신용전기)'!$E:$F,2,0),0)+IFERROR(VLOOKUP(247800,'[1]잔액(일반전기)'!$E:$F,2,0),0)+IFERROR(VLOOKUP(148500,'[1]잔액(신용전기)'!$E:$F,2,0),0)+IFERROR(VLOOKUP(247900,'[1]잔액(일반전기)'!$E:$F,2,0),0)+IFERROR(VLOOKUP(248000,'[1]잔액(일반전기)'!$E:$F,2,0),0)</f>
        <v>1324552548</v>
      </c>
    </row>
    <row r="130" spans="7:10">
      <c r="G130" s="565" t="s">
        <v>532</v>
      </c>
      <c r="H130" s="566"/>
      <c r="I130" s="571">
        <f>IFERROR(VLOOKUP(227500,'[1]잔액(일반)'!$B:$C,2,0),0)+IFERROR(VLOOKUP(227600,'[1]잔액(일반)'!$B:$C,2,0),0)+IFERROR(VLOOKUP(128300,'[1]잔액(신용)'!$B:$C,2,0),0)+IFERROR(VLOOKUP(227800,'[1]잔액(일반)'!$B:$C,2,0),0)+IFERROR(VLOOKUP(128500,'[1]잔액(신용)'!$B:$C,2,0),0)+IFERROR(VLOOKUP(227900,'[1]잔액(일반)'!$B:$C,2,0),0)+IFERROR(VLOOKUP(228000,'[1]잔액(일반)'!$B:$C,2,0),0)</f>
        <v>0</v>
      </c>
      <c r="J130" s="571">
        <f>IFERROR(VLOOKUP(227500,'[1]잔액(일반전기)'!$B:$C,2,0),0)+IFERROR(VLOOKUP(227600,'[1]잔액(일반전기)'!$B:$C,2,0),0)+IFERROR(VLOOKUP(128300,'[1]잔액(신용전기)'!$B:$C,2,0),0)+IFERROR(VLOOKUP(227800,'[1]잔액(일반전기)'!$B:$C,2,0),0)+IFERROR(VLOOKUP(128500,'[1]잔액(신용전기)'!$B:$C,2,0),0)+IFERROR(VLOOKUP(227900,'[1]잔액(일반전기)'!$B:$C,2,0),0)+IFERROR(VLOOKUP(228000,'[1]잔액(일반전기)'!$B:$C,2,0),0)</f>
        <v>0</v>
      </c>
    </row>
    <row r="131" spans="7:10">
      <c r="G131" s="565"/>
      <c r="H131" s="566"/>
      <c r="I131" s="571">
        <f>I129-I130</f>
        <v>1794746767</v>
      </c>
      <c r="J131" s="571">
        <f>J129-J130</f>
        <v>1324552548</v>
      </c>
    </row>
    <row r="133" spans="7:10">
      <c r="G133" s="565" t="s">
        <v>177</v>
      </c>
      <c r="H133" s="566"/>
      <c r="I133" s="572">
        <f>IFERROR(VLOOKUP(149100,'[1]잔액(신용)'!$E:$F,2,0),0)+IFERROR(VLOOKUP(149600,'[1]잔액(신용)'!$E:$F,2,0),0)+IFERROR(VLOOKUP(248400,'[1]잔액(일반)'!$E:$F,2,0),0)+IFERROR(VLOOKUP(248900,'[1]잔액(일반)'!$E:$F,2,0),0)-IFERROR(VLOOKUP(129100,'[1]잔액(신용)'!$B:$C,2,0),0)-IFERROR(VLOOKUP(129400,'[1]잔액(신용)'!$B:$C,2,0),0)-IFERROR(VLOOKUP(228300,'[1]잔액(일반)'!$B:$C,2,0),0)-IFERROR(VLOOKUP(228800,'[1]잔액(일반)'!$B:$C,2,0),0)</f>
        <v>0</v>
      </c>
      <c r="J133" s="572">
        <f>IFERROR(VLOOKUP(149100,'[1]잔액(신용전기)'!$E:$F,2,0),0)+IFERROR(VLOOKUP(149600,'[1]잔액(신용전기)'!$E:$F,2,0),0)+IFERROR(VLOOKUP(248400,'[1]잔액(일반전기)'!$E:$F,2,0),0)+IFERROR(VLOOKUP(248900,'[1]잔액(일반전기)'!$E:$F,2,0),0)-IFERROR(VLOOKUP(129100,'[1]잔액(신용전기)'!$B:$C,2,0),0)-IFERROR(VLOOKUP(129400,'[1]잔액(신용전기)'!$B:$C,2,0),0)-IFERROR(VLOOKUP(228300,'[1]잔액(일반전기)'!$B:$C,2,0),0)-IFERROR(VLOOKUP(228800,'[1]잔액(일반전기)'!$B:$C,2,0),0)</f>
        <v>0</v>
      </c>
    </row>
    <row r="134" spans="7:10">
      <c r="G134" s="565" t="s">
        <v>179</v>
      </c>
      <c r="H134" s="566"/>
      <c r="I134" s="572">
        <f>IFERROR(VLOOKUP(149300,'[1]잔액(신용)'!$E:$F,2,0),0)+IFERROR(VLOOKUP(149800,'[1]잔액(신용)'!$E:$F,2,0),0)+IFERROR(VLOOKUP(248200,'[1]잔액(일반)'!$E:$F,2,0),0)+IFERROR(VLOOKUP(248800,'[1]잔액(일반)'!$E:$F,2,0),0)-IFERROR(VLOOKUP(129200,'[1]잔액(신용)'!$B:$C,2,0),0)-IFERROR(VLOOKUP(129600,'[1]잔액(신용)'!$B:$C,2,0),0)-IFERROR(VLOOKUP(228200,'[1]잔액(일반)'!$B:$C,2,0),0)-IFERROR(VLOOKUP(228700,'[1]잔액(일반)'!$B:$C,2,0),0)</f>
        <v>0</v>
      </c>
      <c r="J134" s="572">
        <f>IFERROR(VLOOKUP(149300,'[1]잔액(신용전기)'!$E:$F,2,0),0)+IFERROR(VLOOKUP(149800,'[1]잔액(신용전기)'!$E:$F,2,0),0)+IFERROR(VLOOKUP(248200,'[1]잔액(일반전기)'!$E:$F,2,0),0)+IFERROR(VLOOKUP(248800,'[1]잔액(일반전기)'!$E:$F,2,0),0)-IFERROR(VLOOKUP(129200,'[1]잔액(신용전기)'!$B:$C,2,0),0)-IFERROR(VLOOKUP(129600,'[1]잔액(신용전기)'!$B:$C,2,0),0)-IFERROR(VLOOKUP(228200,'[1]잔액(일반전기)'!$B:$C,2,0),0)-IFERROR(VLOOKUP(228700,'[1]잔액(일반전기)'!$B:$C,2,0),0)</f>
        <v>0</v>
      </c>
    </row>
    <row r="174" spans="4:4">
      <c r="D174" s="422"/>
    </row>
  </sheetData>
  <mergeCells count="11">
    <mergeCell ref="F59:G59"/>
    <mergeCell ref="F92:G92"/>
    <mergeCell ref="A118:B118"/>
    <mergeCell ref="F118:G118"/>
    <mergeCell ref="A1:J1"/>
    <mergeCell ref="A2:J2"/>
    <mergeCell ref="A3:J3"/>
    <mergeCell ref="A6:B6"/>
    <mergeCell ref="F6:G6"/>
    <mergeCell ref="A7:B7"/>
    <mergeCell ref="F7:G7"/>
  </mergeCells>
  <phoneticPr fontId="2" type="noConversion"/>
  <printOptions horizontalCentered="1"/>
  <pageMargins left="0.39370078740157483" right="0.39370078740157483" top="0.78740157480314965" bottom="0.47" header="0.51181102362204722" footer="0.35433070866141736"/>
  <pageSetup paperSize="9" scale="77" fitToHeight="0" orientation="portrait" verticalDpi="300" r:id="rId1"/>
  <headerFooter alignWithMargins="0"/>
  <rowBreaks count="1" manualBreakCount="1">
    <brk id="59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H211"/>
  <sheetViews>
    <sheetView showGridLines="0" showZeros="0" view="pageBreakPreview" zoomScale="80" zoomScaleNormal="100" zoomScaleSheetLayoutView="80" workbookViewId="0">
      <pane xSplit="2" ySplit="7" topLeftCell="C8" activePane="bottomRight" state="frozen"/>
      <selection activeCell="AJ21" sqref="AJ21"/>
      <selection pane="topRight" activeCell="AJ21" sqref="AJ21"/>
      <selection pane="bottomLeft" activeCell="AJ21" sqref="AJ21"/>
      <selection pane="bottomRight" activeCell="AJ21" sqref="AJ21"/>
    </sheetView>
  </sheetViews>
  <sheetFormatPr defaultColWidth="8.5" defaultRowHeight="11.25"/>
  <cols>
    <col min="1" max="1" width="5" style="686" customWidth="1"/>
    <col min="2" max="2" width="30" style="575" customWidth="1"/>
    <col min="3" max="6" width="19.375" style="575" customWidth="1"/>
    <col min="7" max="8" width="8.5" style="575"/>
    <col min="9" max="9" width="10.75" style="575" customWidth="1"/>
    <col min="10" max="256" width="8.5" style="575"/>
    <col min="257" max="257" width="5" style="575" customWidth="1"/>
    <col min="258" max="258" width="30" style="575" customWidth="1"/>
    <col min="259" max="262" width="19.375" style="575" customWidth="1"/>
    <col min="263" max="264" width="8.5" style="575"/>
    <col min="265" max="265" width="10.75" style="575" customWidth="1"/>
    <col min="266" max="512" width="8.5" style="575"/>
    <col min="513" max="513" width="5" style="575" customWidth="1"/>
    <col min="514" max="514" width="30" style="575" customWidth="1"/>
    <col min="515" max="518" width="19.375" style="575" customWidth="1"/>
    <col min="519" max="520" width="8.5" style="575"/>
    <col min="521" max="521" width="10.75" style="575" customWidth="1"/>
    <col min="522" max="768" width="8.5" style="575"/>
    <col min="769" max="769" width="5" style="575" customWidth="1"/>
    <col min="770" max="770" width="30" style="575" customWidth="1"/>
    <col min="771" max="774" width="19.375" style="575" customWidth="1"/>
    <col min="775" max="776" width="8.5" style="575"/>
    <col min="777" max="777" width="10.75" style="575" customWidth="1"/>
    <col min="778" max="1024" width="8.5" style="575"/>
    <col min="1025" max="1025" width="5" style="575" customWidth="1"/>
    <col min="1026" max="1026" width="30" style="575" customWidth="1"/>
    <col min="1027" max="1030" width="19.375" style="575" customWidth="1"/>
    <col min="1031" max="1032" width="8.5" style="575"/>
    <col min="1033" max="1033" width="10.75" style="575" customWidth="1"/>
    <col min="1034" max="1280" width="8.5" style="575"/>
    <col min="1281" max="1281" width="5" style="575" customWidth="1"/>
    <col min="1282" max="1282" width="30" style="575" customWidth="1"/>
    <col min="1283" max="1286" width="19.375" style="575" customWidth="1"/>
    <col min="1287" max="1288" width="8.5" style="575"/>
    <col min="1289" max="1289" width="10.75" style="575" customWidth="1"/>
    <col min="1290" max="1536" width="8.5" style="575"/>
    <col min="1537" max="1537" width="5" style="575" customWidth="1"/>
    <col min="1538" max="1538" width="30" style="575" customWidth="1"/>
    <col min="1539" max="1542" width="19.375" style="575" customWidth="1"/>
    <col min="1543" max="1544" width="8.5" style="575"/>
    <col min="1545" max="1545" width="10.75" style="575" customWidth="1"/>
    <col min="1546" max="1792" width="8.5" style="575"/>
    <col min="1793" max="1793" width="5" style="575" customWidth="1"/>
    <col min="1794" max="1794" width="30" style="575" customWidth="1"/>
    <col min="1795" max="1798" width="19.375" style="575" customWidth="1"/>
    <col min="1799" max="1800" width="8.5" style="575"/>
    <col min="1801" max="1801" width="10.75" style="575" customWidth="1"/>
    <col min="1802" max="2048" width="8.5" style="575"/>
    <col min="2049" max="2049" width="5" style="575" customWidth="1"/>
    <col min="2050" max="2050" width="30" style="575" customWidth="1"/>
    <col min="2051" max="2054" width="19.375" style="575" customWidth="1"/>
    <col min="2055" max="2056" width="8.5" style="575"/>
    <col min="2057" max="2057" width="10.75" style="575" customWidth="1"/>
    <col min="2058" max="2304" width="8.5" style="575"/>
    <col min="2305" max="2305" width="5" style="575" customWidth="1"/>
    <col min="2306" max="2306" width="30" style="575" customWidth="1"/>
    <col min="2307" max="2310" width="19.375" style="575" customWidth="1"/>
    <col min="2311" max="2312" width="8.5" style="575"/>
    <col min="2313" max="2313" width="10.75" style="575" customWidth="1"/>
    <col min="2314" max="2560" width="8.5" style="575"/>
    <col min="2561" max="2561" width="5" style="575" customWidth="1"/>
    <col min="2562" max="2562" width="30" style="575" customWidth="1"/>
    <col min="2563" max="2566" width="19.375" style="575" customWidth="1"/>
    <col min="2567" max="2568" width="8.5" style="575"/>
    <col min="2569" max="2569" width="10.75" style="575" customWidth="1"/>
    <col min="2570" max="2816" width="8.5" style="575"/>
    <col min="2817" max="2817" width="5" style="575" customWidth="1"/>
    <col min="2818" max="2818" width="30" style="575" customWidth="1"/>
    <col min="2819" max="2822" width="19.375" style="575" customWidth="1"/>
    <col min="2823" max="2824" width="8.5" style="575"/>
    <col min="2825" max="2825" width="10.75" style="575" customWidth="1"/>
    <col min="2826" max="3072" width="8.5" style="575"/>
    <col min="3073" max="3073" width="5" style="575" customWidth="1"/>
    <col min="3074" max="3074" width="30" style="575" customWidth="1"/>
    <col min="3075" max="3078" width="19.375" style="575" customWidth="1"/>
    <col min="3079" max="3080" width="8.5" style="575"/>
    <col min="3081" max="3081" width="10.75" style="575" customWidth="1"/>
    <col min="3082" max="3328" width="8.5" style="575"/>
    <col min="3329" max="3329" width="5" style="575" customWidth="1"/>
    <col min="3330" max="3330" width="30" style="575" customWidth="1"/>
    <col min="3331" max="3334" width="19.375" style="575" customWidth="1"/>
    <col min="3335" max="3336" width="8.5" style="575"/>
    <col min="3337" max="3337" width="10.75" style="575" customWidth="1"/>
    <col min="3338" max="3584" width="8.5" style="575"/>
    <col min="3585" max="3585" width="5" style="575" customWidth="1"/>
    <col min="3586" max="3586" width="30" style="575" customWidth="1"/>
    <col min="3587" max="3590" width="19.375" style="575" customWidth="1"/>
    <col min="3591" max="3592" width="8.5" style="575"/>
    <col min="3593" max="3593" width="10.75" style="575" customWidth="1"/>
    <col min="3594" max="3840" width="8.5" style="575"/>
    <col min="3841" max="3841" width="5" style="575" customWidth="1"/>
    <col min="3842" max="3842" width="30" style="575" customWidth="1"/>
    <col min="3843" max="3846" width="19.375" style="575" customWidth="1"/>
    <col min="3847" max="3848" width="8.5" style="575"/>
    <col min="3849" max="3849" width="10.75" style="575" customWidth="1"/>
    <col min="3850" max="4096" width="8.5" style="575"/>
    <col min="4097" max="4097" width="5" style="575" customWidth="1"/>
    <col min="4098" max="4098" width="30" style="575" customWidth="1"/>
    <col min="4099" max="4102" width="19.375" style="575" customWidth="1"/>
    <col min="4103" max="4104" width="8.5" style="575"/>
    <col min="4105" max="4105" width="10.75" style="575" customWidth="1"/>
    <col min="4106" max="4352" width="8.5" style="575"/>
    <col min="4353" max="4353" width="5" style="575" customWidth="1"/>
    <col min="4354" max="4354" width="30" style="575" customWidth="1"/>
    <col min="4355" max="4358" width="19.375" style="575" customWidth="1"/>
    <col min="4359" max="4360" width="8.5" style="575"/>
    <col min="4361" max="4361" width="10.75" style="575" customWidth="1"/>
    <col min="4362" max="4608" width="8.5" style="575"/>
    <col min="4609" max="4609" width="5" style="575" customWidth="1"/>
    <col min="4610" max="4610" width="30" style="575" customWidth="1"/>
    <col min="4611" max="4614" width="19.375" style="575" customWidth="1"/>
    <col min="4615" max="4616" width="8.5" style="575"/>
    <col min="4617" max="4617" width="10.75" style="575" customWidth="1"/>
    <col min="4618" max="4864" width="8.5" style="575"/>
    <col min="4865" max="4865" width="5" style="575" customWidth="1"/>
    <col min="4866" max="4866" width="30" style="575" customWidth="1"/>
    <col min="4867" max="4870" width="19.375" style="575" customWidth="1"/>
    <col min="4871" max="4872" width="8.5" style="575"/>
    <col min="4873" max="4873" width="10.75" style="575" customWidth="1"/>
    <col min="4874" max="5120" width="8.5" style="575"/>
    <col min="5121" max="5121" width="5" style="575" customWidth="1"/>
    <col min="5122" max="5122" width="30" style="575" customWidth="1"/>
    <col min="5123" max="5126" width="19.375" style="575" customWidth="1"/>
    <col min="5127" max="5128" width="8.5" style="575"/>
    <col min="5129" max="5129" width="10.75" style="575" customWidth="1"/>
    <col min="5130" max="5376" width="8.5" style="575"/>
    <col min="5377" max="5377" width="5" style="575" customWidth="1"/>
    <col min="5378" max="5378" width="30" style="575" customWidth="1"/>
    <col min="5379" max="5382" width="19.375" style="575" customWidth="1"/>
    <col min="5383" max="5384" width="8.5" style="575"/>
    <col min="5385" max="5385" width="10.75" style="575" customWidth="1"/>
    <col min="5386" max="5632" width="8.5" style="575"/>
    <col min="5633" max="5633" width="5" style="575" customWidth="1"/>
    <col min="5634" max="5634" width="30" style="575" customWidth="1"/>
    <col min="5635" max="5638" width="19.375" style="575" customWidth="1"/>
    <col min="5639" max="5640" width="8.5" style="575"/>
    <col min="5641" max="5641" width="10.75" style="575" customWidth="1"/>
    <col min="5642" max="5888" width="8.5" style="575"/>
    <col min="5889" max="5889" width="5" style="575" customWidth="1"/>
    <col min="5890" max="5890" width="30" style="575" customWidth="1"/>
    <col min="5891" max="5894" width="19.375" style="575" customWidth="1"/>
    <col min="5895" max="5896" width="8.5" style="575"/>
    <col min="5897" max="5897" width="10.75" style="575" customWidth="1"/>
    <col min="5898" max="6144" width="8.5" style="575"/>
    <col min="6145" max="6145" width="5" style="575" customWidth="1"/>
    <col min="6146" max="6146" width="30" style="575" customWidth="1"/>
    <col min="6147" max="6150" width="19.375" style="575" customWidth="1"/>
    <col min="6151" max="6152" width="8.5" style="575"/>
    <col min="6153" max="6153" width="10.75" style="575" customWidth="1"/>
    <col min="6154" max="6400" width="8.5" style="575"/>
    <col min="6401" max="6401" width="5" style="575" customWidth="1"/>
    <col min="6402" max="6402" width="30" style="575" customWidth="1"/>
    <col min="6403" max="6406" width="19.375" style="575" customWidth="1"/>
    <col min="6407" max="6408" width="8.5" style="575"/>
    <col min="6409" max="6409" width="10.75" style="575" customWidth="1"/>
    <col min="6410" max="6656" width="8.5" style="575"/>
    <col min="6657" max="6657" width="5" style="575" customWidth="1"/>
    <col min="6658" max="6658" width="30" style="575" customWidth="1"/>
    <col min="6659" max="6662" width="19.375" style="575" customWidth="1"/>
    <col min="6663" max="6664" width="8.5" style="575"/>
    <col min="6665" max="6665" width="10.75" style="575" customWidth="1"/>
    <col min="6666" max="6912" width="8.5" style="575"/>
    <col min="6913" max="6913" width="5" style="575" customWidth="1"/>
    <col min="6914" max="6914" width="30" style="575" customWidth="1"/>
    <col min="6915" max="6918" width="19.375" style="575" customWidth="1"/>
    <col min="6919" max="6920" width="8.5" style="575"/>
    <col min="6921" max="6921" width="10.75" style="575" customWidth="1"/>
    <col min="6922" max="7168" width="8.5" style="575"/>
    <col min="7169" max="7169" width="5" style="575" customWidth="1"/>
    <col min="7170" max="7170" width="30" style="575" customWidth="1"/>
    <col min="7171" max="7174" width="19.375" style="575" customWidth="1"/>
    <col min="7175" max="7176" width="8.5" style="575"/>
    <col min="7177" max="7177" width="10.75" style="575" customWidth="1"/>
    <col min="7178" max="7424" width="8.5" style="575"/>
    <col min="7425" max="7425" width="5" style="575" customWidth="1"/>
    <col min="7426" max="7426" width="30" style="575" customWidth="1"/>
    <col min="7427" max="7430" width="19.375" style="575" customWidth="1"/>
    <col min="7431" max="7432" width="8.5" style="575"/>
    <col min="7433" max="7433" width="10.75" style="575" customWidth="1"/>
    <col min="7434" max="7680" width="8.5" style="575"/>
    <col min="7681" max="7681" width="5" style="575" customWidth="1"/>
    <col min="7682" max="7682" width="30" style="575" customWidth="1"/>
    <col min="7683" max="7686" width="19.375" style="575" customWidth="1"/>
    <col min="7687" max="7688" width="8.5" style="575"/>
    <col min="7689" max="7689" width="10.75" style="575" customWidth="1"/>
    <col min="7690" max="7936" width="8.5" style="575"/>
    <col min="7937" max="7937" width="5" style="575" customWidth="1"/>
    <col min="7938" max="7938" width="30" style="575" customWidth="1"/>
    <col min="7939" max="7942" width="19.375" style="575" customWidth="1"/>
    <col min="7943" max="7944" width="8.5" style="575"/>
    <col min="7945" max="7945" width="10.75" style="575" customWidth="1"/>
    <col min="7946" max="8192" width="8.5" style="575"/>
    <col min="8193" max="8193" width="5" style="575" customWidth="1"/>
    <col min="8194" max="8194" width="30" style="575" customWidth="1"/>
    <col min="8195" max="8198" width="19.375" style="575" customWidth="1"/>
    <col min="8199" max="8200" width="8.5" style="575"/>
    <col min="8201" max="8201" width="10.75" style="575" customWidth="1"/>
    <col min="8202" max="8448" width="8.5" style="575"/>
    <col min="8449" max="8449" width="5" style="575" customWidth="1"/>
    <col min="8450" max="8450" width="30" style="575" customWidth="1"/>
    <col min="8451" max="8454" width="19.375" style="575" customWidth="1"/>
    <col min="8455" max="8456" width="8.5" style="575"/>
    <col min="8457" max="8457" width="10.75" style="575" customWidth="1"/>
    <col min="8458" max="8704" width="8.5" style="575"/>
    <col min="8705" max="8705" width="5" style="575" customWidth="1"/>
    <col min="8706" max="8706" width="30" style="575" customWidth="1"/>
    <col min="8707" max="8710" width="19.375" style="575" customWidth="1"/>
    <col min="8711" max="8712" width="8.5" style="575"/>
    <col min="8713" max="8713" width="10.75" style="575" customWidth="1"/>
    <col min="8714" max="8960" width="8.5" style="575"/>
    <col min="8961" max="8961" width="5" style="575" customWidth="1"/>
    <col min="8962" max="8962" width="30" style="575" customWidth="1"/>
    <col min="8963" max="8966" width="19.375" style="575" customWidth="1"/>
    <col min="8967" max="8968" width="8.5" style="575"/>
    <col min="8969" max="8969" width="10.75" style="575" customWidth="1"/>
    <col min="8970" max="9216" width="8.5" style="575"/>
    <col min="9217" max="9217" width="5" style="575" customWidth="1"/>
    <col min="9218" max="9218" width="30" style="575" customWidth="1"/>
    <col min="9219" max="9222" width="19.375" style="575" customWidth="1"/>
    <col min="9223" max="9224" width="8.5" style="575"/>
    <col min="9225" max="9225" width="10.75" style="575" customWidth="1"/>
    <col min="9226" max="9472" width="8.5" style="575"/>
    <col min="9473" max="9473" width="5" style="575" customWidth="1"/>
    <col min="9474" max="9474" width="30" style="575" customWidth="1"/>
    <col min="9475" max="9478" width="19.375" style="575" customWidth="1"/>
    <col min="9479" max="9480" width="8.5" style="575"/>
    <col min="9481" max="9481" width="10.75" style="575" customWidth="1"/>
    <col min="9482" max="9728" width="8.5" style="575"/>
    <col min="9729" max="9729" width="5" style="575" customWidth="1"/>
    <col min="9730" max="9730" width="30" style="575" customWidth="1"/>
    <col min="9731" max="9734" width="19.375" style="575" customWidth="1"/>
    <col min="9735" max="9736" width="8.5" style="575"/>
    <col min="9737" max="9737" width="10.75" style="575" customWidth="1"/>
    <col min="9738" max="9984" width="8.5" style="575"/>
    <col min="9985" max="9985" width="5" style="575" customWidth="1"/>
    <col min="9986" max="9986" width="30" style="575" customWidth="1"/>
    <col min="9987" max="9990" width="19.375" style="575" customWidth="1"/>
    <col min="9991" max="9992" width="8.5" style="575"/>
    <col min="9993" max="9993" width="10.75" style="575" customWidth="1"/>
    <col min="9994" max="10240" width="8.5" style="575"/>
    <col min="10241" max="10241" width="5" style="575" customWidth="1"/>
    <col min="10242" max="10242" width="30" style="575" customWidth="1"/>
    <col min="10243" max="10246" width="19.375" style="575" customWidth="1"/>
    <col min="10247" max="10248" width="8.5" style="575"/>
    <col min="10249" max="10249" width="10.75" style="575" customWidth="1"/>
    <col min="10250" max="10496" width="8.5" style="575"/>
    <col min="10497" max="10497" width="5" style="575" customWidth="1"/>
    <col min="10498" max="10498" width="30" style="575" customWidth="1"/>
    <col min="10499" max="10502" width="19.375" style="575" customWidth="1"/>
    <col min="10503" max="10504" width="8.5" style="575"/>
    <col min="10505" max="10505" width="10.75" style="575" customWidth="1"/>
    <col min="10506" max="10752" width="8.5" style="575"/>
    <col min="10753" max="10753" width="5" style="575" customWidth="1"/>
    <col min="10754" max="10754" width="30" style="575" customWidth="1"/>
    <col min="10755" max="10758" width="19.375" style="575" customWidth="1"/>
    <col min="10759" max="10760" width="8.5" style="575"/>
    <col min="10761" max="10761" width="10.75" style="575" customWidth="1"/>
    <col min="10762" max="11008" width="8.5" style="575"/>
    <col min="11009" max="11009" width="5" style="575" customWidth="1"/>
    <col min="11010" max="11010" width="30" style="575" customWidth="1"/>
    <col min="11011" max="11014" width="19.375" style="575" customWidth="1"/>
    <col min="11015" max="11016" width="8.5" style="575"/>
    <col min="11017" max="11017" width="10.75" style="575" customWidth="1"/>
    <col min="11018" max="11264" width="8.5" style="575"/>
    <col min="11265" max="11265" width="5" style="575" customWidth="1"/>
    <col min="11266" max="11266" width="30" style="575" customWidth="1"/>
    <col min="11267" max="11270" width="19.375" style="575" customWidth="1"/>
    <col min="11271" max="11272" width="8.5" style="575"/>
    <col min="11273" max="11273" width="10.75" style="575" customWidth="1"/>
    <col min="11274" max="11520" width="8.5" style="575"/>
    <col min="11521" max="11521" width="5" style="575" customWidth="1"/>
    <col min="11522" max="11522" width="30" style="575" customWidth="1"/>
    <col min="11523" max="11526" width="19.375" style="575" customWidth="1"/>
    <col min="11527" max="11528" width="8.5" style="575"/>
    <col min="11529" max="11529" width="10.75" style="575" customWidth="1"/>
    <col min="11530" max="11776" width="8.5" style="575"/>
    <col min="11777" max="11777" width="5" style="575" customWidth="1"/>
    <col min="11778" max="11778" width="30" style="575" customWidth="1"/>
    <col min="11779" max="11782" width="19.375" style="575" customWidth="1"/>
    <col min="11783" max="11784" width="8.5" style="575"/>
    <col min="11785" max="11785" width="10.75" style="575" customWidth="1"/>
    <col min="11786" max="12032" width="8.5" style="575"/>
    <col min="12033" max="12033" width="5" style="575" customWidth="1"/>
    <col min="12034" max="12034" width="30" style="575" customWidth="1"/>
    <col min="12035" max="12038" width="19.375" style="575" customWidth="1"/>
    <col min="12039" max="12040" width="8.5" style="575"/>
    <col min="12041" max="12041" width="10.75" style="575" customWidth="1"/>
    <col min="12042" max="12288" width="8.5" style="575"/>
    <col min="12289" max="12289" width="5" style="575" customWidth="1"/>
    <col min="12290" max="12290" width="30" style="575" customWidth="1"/>
    <col min="12291" max="12294" width="19.375" style="575" customWidth="1"/>
    <col min="12295" max="12296" width="8.5" style="575"/>
    <col min="12297" max="12297" width="10.75" style="575" customWidth="1"/>
    <col min="12298" max="12544" width="8.5" style="575"/>
    <col min="12545" max="12545" width="5" style="575" customWidth="1"/>
    <col min="12546" max="12546" width="30" style="575" customWidth="1"/>
    <col min="12547" max="12550" width="19.375" style="575" customWidth="1"/>
    <col min="12551" max="12552" width="8.5" style="575"/>
    <col min="12553" max="12553" width="10.75" style="575" customWidth="1"/>
    <col min="12554" max="12800" width="8.5" style="575"/>
    <col min="12801" max="12801" width="5" style="575" customWidth="1"/>
    <col min="12802" max="12802" width="30" style="575" customWidth="1"/>
    <col min="12803" max="12806" width="19.375" style="575" customWidth="1"/>
    <col min="12807" max="12808" width="8.5" style="575"/>
    <col min="12809" max="12809" width="10.75" style="575" customWidth="1"/>
    <col min="12810" max="13056" width="8.5" style="575"/>
    <col min="13057" max="13057" width="5" style="575" customWidth="1"/>
    <col min="13058" max="13058" width="30" style="575" customWidth="1"/>
    <col min="13059" max="13062" width="19.375" style="575" customWidth="1"/>
    <col min="13063" max="13064" width="8.5" style="575"/>
    <col min="13065" max="13065" width="10.75" style="575" customWidth="1"/>
    <col min="13066" max="13312" width="8.5" style="575"/>
    <col min="13313" max="13313" width="5" style="575" customWidth="1"/>
    <col min="13314" max="13314" width="30" style="575" customWidth="1"/>
    <col min="13315" max="13318" width="19.375" style="575" customWidth="1"/>
    <col min="13319" max="13320" width="8.5" style="575"/>
    <col min="13321" max="13321" width="10.75" style="575" customWidth="1"/>
    <col min="13322" max="13568" width="8.5" style="575"/>
    <col min="13569" max="13569" width="5" style="575" customWidth="1"/>
    <col min="13570" max="13570" width="30" style="575" customWidth="1"/>
    <col min="13571" max="13574" width="19.375" style="575" customWidth="1"/>
    <col min="13575" max="13576" width="8.5" style="575"/>
    <col min="13577" max="13577" width="10.75" style="575" customWidth="1"/>
    <col min="13578" max="13824" width="8.5" style="575"/>
    <col min="13825" max="13825" width="5" style="575" customWidth="1"/>
    <col min="13826" max="13826" width="30" style="575" customWidth="1"/>
    <col min="13827" max="13830" width="19.375" style="575" customWidth="1"/>
    <col min="13831" max="13832" width="8.5" style="575"/>
    <col min="13833" max="13833" width="10.75" style="575" customWidth="1"/>
    <col min="13834" max="14080" width="8.5" style="575"/>
    <col min="14081" max="14081" width="5" style="575" customWidth="1"/>
    <col min="14082" max="14082" width="30" style="575" customWidth="1"/>
    <col min="14083" max="14086" width="19.375" style="575" customWidth="1"/>
    <col min="14087" max="14088" width="8.5" style="575"/>
    <col min="14089" max="14089" width="10.75" style="575" customWidth="1"/>
    <col min="14090" max="14336" width="8.5" style="575"/>
    <col min="14337" max="14337" width="5" style="575" customWidth="1"/>
    <col min="14338" max="14338" width="30" style="575" customWidth="1"/>
    <col min="14339" max="14342" width="19.375" style="575" customWidth="1"/>
    <col min="14343" max="14344" width="8.5" style="575"/>
    <col min="14345" max="14345" width="10.75" style="575" customWidth="1"/>
    <col min="14346" max="14592" width="8.5" style="575"/>
    <col min="14593" max="14593" width="5" style="575" customWidth="1"/>
    <col min="14594" max="14594" width="30" style="575" customWidth="1"/>
    <col min="14595" max="14598" width="19.375" style="575" customWidth="1"/>
    <col min="14599" max="14600" width="8.5" style="575"/>
    <col min="14601" max="14601" width="10.75" style="575" customWidth="1"/>
    <col min="14602" max="14848" width="8.5" style="575"/>
    <col min="14849" max="14849" width="5" style="575" customWidth="1"/>
    <col min="14850" max="14850" width="30" style="575" customWidth="1"/>
    <col min="14851" max="14854" width="19.375" style="575" customWidth="1"/>
    <col min="14855" max="14856" width="8.5" style="575"/>
    <col min="14857" max="14857" width="10.75" style="575" customWidth="1"/>
    <col min="14858" max="15104" width="8.5" style="575"/>
    <col min="15105" max="15105" width="5" style="575" customWidth="1"/>
    <col min="15106" max="15106" width="30" style="575" customWidth="1"/>
    <col min="15107" max="15110" width="19.375" style="575" customWidth="1"/>
    <col min="15111" max="15112" width="8.5" style="575"/>
    <col min="15113" max="15113" width="10.75" style="575" customWidth="1"/>
    <col min="15114" max="15360" width="8.5" style="575"/>
    <col min="15361" max="15361" width="5" style="575" customWidth="1"/>
    <col min="15362" max="15362" width="30" style="575" customWidth="1"/>
    <col min="15363" max="15366" width="19.375" style="575" customWidth="1"/>
    <col min="15367" max="15368" width="8.5" style="575"/>
    <col min="15369" max="15369" width="10.75" style="575" customWidth="1"/>
    <col min="15370" max="15616" width="8.5" style="575"/>
    <col min="15617" max="15617" width="5" style="575" customWidth="1"/>
    <col min="15618" max="15618" width="30" style="575" customWidth="1"/>
    <col min="15619" max="15622" width="19.375" style="575" customWidth="1"/>
    <col min="15623" max="15624" width="8.5" style="575"/>
    <col min="15625" max="15625" width="10.75" style="575" customWidth="1"/>
    <col min="15626" max="15872" width="8.5" style="575"/>
    <col min="15873" max="15873" width="5" style="575" customWidth="1"/>
    <col min="15874" max="15874" width="30" style="575" customWidth="1"/>
    <col min="15875" max="15878" width="19.375" style="575" customWidth="1"/>
    <col min="15879" max="15880" width="8.5" style="575"/>
    <col min="15881" max="15881" width="10.75" style="575" customWidth="1"/>
    <col min="15882" max="16128" width="8.5" style="575"/>
    <col min="16129" max="16129" width="5" style="575" customWidth="1"/>
    <col min="16130" max="16130" width="30" style="575" customWidth="1"/>
    <col min="16131" max="16134" width="19.375" style="575" customWidth="1"/>
    <col min="16135" max="16136" width="8.5" style="575"/>
    <col min="16137" max="16137" width="10.75" style="575" customWidth="1"/>
    <col min="16138" max="16384" width="8.5" style="575"/>
  </cols>
  <sheetData>
    <row r="1" spans="1:6" s="573" customFormat="1" ht="28.5" customHeight="1">
      <c r="A1" s="166" t="s">
        <v>533</v>
      </c>
      <c r="B1" s="167"/>
      <c r="C1" s="167"/>
      <c r="D1" s="167"/>
      <c r="E1" s="167"/>
      <c r="F1" s="167"/>
    </row>
    <row r="2" spans="1:6" ht="12" customHeight="1">
      <c r="A2" s="574" t="str">
        <f>"제( "&amp;[1]자료입력방법!F13&amp;" )기 "&amp;YEAR([1]자료입력방법!C13)&amp;"년 1월 1일 ~ "&amp;YEAR([1]자료입력방법!C13)&amp;"년 "&amp;MONTH([1]자료입력방법!C13)&amp;"월 "&amp;DAY([1]자료입력방법!C13)&amp;"일 까지"</f>
        <v>제( 2 )기 2018년 1월 1일 ~ 2018년 6월 30일 까지</v>
      </c>
      <c r="B2" s="574"/>
      <c r="C2" s="574"/>
      <c r="D2" s="574"/>
      <c r="E2" s="574"/>
      <c r="F2" s="574"/>
    </row>
    <row r="3" spans="1:6" ht="12" customHeight="1">
      <c r="A3" s="574" t="str">
        <f>"제( "&amp;[1]자료입력방법!F15&amp;" )기 "&amp;YEAR([1]자료입력방법!C15)&amp;"년 1월 1일 ~ "&amp;YEAR([1]자료입력방법!C15)&amp;"년 "&amp;MONTH([1]자료입력방법!C15)&amp;"월 "&amp;DAY([1]자료입력방법!C15)&amp;"일 까지"</f>
        <v>제( 1 )기 2017년 1월 1일 ~ 2017년 6월 30일 까지</v>
      </c>
      <c r="B3" s="574"/>
      <c r="C3" s="574"/>
      <c r="D3" s="574"/>
      <c r="E3" s="574"/>
      <c r="F3" s="574"/>
    </row>
    <row r="4" spans="1:6" ht="12" customHeight="1">
      <c r="A4" s="576"/>
      <c r="B4" s="576"/>
      <c r="C4" s="576"/>
      <c r="D4" s="576"/>
      <c r="E4" s="576"/>
      <c r="F4" s="576"/>
    </row>
    <row r="5" spans="1:6" ht="17.25" customHeight="1">
      <c r="A5" s="577" t="s">
        <v>3</v>
      </c>
      <c r="B5" s="577"/>
      <c r="F5" s="578" t="s">
        <v>534</v>
      </c>
    </row>
    <row r="6" spans="1:6" ht="17.25" customHeight="1">
      <c r="A6" s="187" t="s">
        <v>535</v>
      </c>
      <c r="B6" s="187"/>
      <c r="C6" s="579" t="str">
        <f>'1.통합(FP)'!C6</f>
        <v>제 2 (당)기</v>
      </c>
      <c r="D6" s="580"/>
      <c r="E6" s="581" t="str">
        <f>'1.통합(FP)'!D6</f>
        <v>제 1 (전)기</v>
      </c>
      <c r="F6" s="192"/>
    </row>
    <row r="7" spans="1:6" ht="17.25" customHeight="1">
      <c r="A7" s="187"/>
      <c r="B7" s="187"/>
      <c r="C7" s="579" t="s">
        <v>230</v>
      </c>
      <c r="D7" s="580"/>
      <c r="E7" s="581" t="s">
        <v>230</v>
      </c>
      <c r="F7" s="582"/>
    </row>
    <row r="8" spans="1:6" ht="16.5" customHeight="1">
      <c r="A8" s="583" t="s">
        <v>536</v>
      </c>
      <c r="B8" s="196" t="s">
        <v>537</v>
      </c>
      <c r="C8" s="584"/>
      <c r="D8" s="585">
        <f>SUM(D9,D45,D55,D57)</f>
        <v>45285682171</v>
      </c>
      <c r="E8" s="586"/>
      <c r="F8" s="584">
        <f>SUM(F9,F45,F55,F57)</f>
        <v>45169013723</v>
      </c>
    </row>
    <row r="9" spans="1:6" ht="16.5" customHeight="1">
      <c r="A9" s="587" t="s">
        <v>463</v>
      </c>
      <c r="B9" s="196" t="s">
        <v>538</v>
      </c>
      <c r="C9" s="584"/>
      <c r="D9" s="585">
        <f>SUM(D10,D18,D27,D30,D33,D37,D38)</f>
        <v>5045437361</v>
      </c>
      <c r="E9" s="586"/>
      <c r="F9" s="584">
        <f>SUM(F10,F18,F27,F30,F33,F37,F38)</f>
        <v>4409236918</v>
      </c>
    </row>
    <row r="10" spans="1:6" ht="16.5" customHeight="1">
      <c r="A10" s="588" t="s">
        <v>539</v>
      </c>
      <c r="B10" s="589" t="s">
        <v>540</v>
      </c>
      <c r="C10" s="590"/>
      <c r="D10" s="591">
        <f>SUM(C11:C17)</f>
        <v>4288652568</v>
      </c>
      <c r="E10" s="592"/>
      <c r="F10" s="590">
        <f>SUM(E11:E17)</f>
        <v>3715173103</v>
      </c>
    </row>
    <row r="11" spans="1:6" ht="16.5" customHeight="1">
      <c r="A11" s="593">
        <v>1</v>
      </c>
      <c r="B11" s="594" t="s">
        <v>541</v>
      </c>
      <c r="C11" s="595">
        <f>'5.신용(PL)'!D10</f>
        <v>740247092</v>
      </c>
      <c r="D11" s="596"/>
      <c r="E11" s="597">
        <f>'5.신용(PL)'!F10</f>
        <v>897935502</v>
      </c>
      <c r="F11" s="598"/>
    </row>
    <row r="12" spans="1:6" ht="16.5" customHeight="1">
      <c r="A12" s="599">
        <v>2</v>
      </c>
      <c r="B12" s="249" t="s">
        <v>542</v>
      </c>
      <c r="C12" s="600">
        <f>'5.신용(PL)'!D11</f>
        <v>0</v>
      </c>
      <c r="D12" s="601"/>
      <c r="E12" s="602">
        <f>'5.신용(PL)'!F11</f>
        <v>0</v>
      </c>
      <c r="F12" s="600"/>
    </row>
    <row r="13" spans="1:6" ht="16.5" customHeight="1">
      <c r="A13" s="599">
        <v>3</v>
      </c>
      <c r="B13" s="249" t="s">
        <v>543</v>
      </c>
      <c r="C13" s="600">
        <f>'5.신용(PL)'!D12</f>
        <v>0</v>
      </c>
      <c r="D13" s="601"/>
      <c r="E13" s="602">
        <f>'5.신용(PL)'!F12</f>
        <v>0</v>
      </c>
      <c r="F13" s="600"/>
    </row>
    <row r="14" spans="1:6" ht="16.5" customHeight="1">
      <c r="A14" s="599">
        <v>4</v>
      </c>
      <c r="B14" s="249" t="s">
        <v>544</v>
      </c>
      <c r="C14" s="600">
        <f>'5.신용(PL)'!D13</f>
        <v>3548351922</v>
      </c>
      <c r="D14" s="601"/>
      <c r="E14" s="602">
        <f>'5.신용(PL)'!F13</f>
        <v>2817161055</v>
      </c>
      <c r="F14" s="600"/>
    </row>
    <row r="15" spans="1:6" ht="16.5" customHeight="1">
      <c r="A15" s="599">
        <v>5</v>
      </c>
      <c r="B15" s="249" t="s">
        <v>545</v>
      </c>
      <c r="C15" s="600">
        <f>'5.신용(PL)'!D14</f>
        <v>0</v>
      </c>
      <c r="D15" s="601"/>
      <c r="E15" s="602">
        <f>'5.신용(PL)'!F14</f>
        <v>0</v>
      </c>
      <c r="F15" s="600"/>
    </row>
    <row r="16" spans="1:6" ht="16.5" customHeight="1">
      <c r="A16" s="599">
        <v>6</v>
      </c>
      <c r="B16" s="249" t="s">
        <v>546</v>
      </c>
      <c r="C16" s="600">
        <f>'5.신용(PL)'!D15</f>
        <v>0</v>
      </c>
      <c r="D16" s="601"/>
      <c r="E16" s="602">
        <f>'5.신용(PL)'!F15</f>
        <v>0</v>
      </c>
      <c r="F16" s="600"/>
    </row>
    <row r="17" spans="1:6" ht="16.5" customHeight="1">
      <c r="A17" s="603">
        <v>7</v>
      </c>
      <c r="B17" s="604" t="s">
        <v>547</v>
      </c>
      <c r="C17" s="605">
        <f>'5.신용(PL)'!D16</f>
        <v>53554</v>
      </c>
      <c r="D17" s="606"/>
      <c r="E17" s="607">
        <f>'5.신용(PL)'!F16</f>
        <v>76546</v>
      </c>
      <c r="F17" s="608"/>
    </row>
    <row r="18" spans="1:6" ht="16.5" customHeight="1">
      <c r="A18" s="609" t="s">
        <v>548</v>
      </c>
      <c r="B18" s="589" t="s">
        <v>549</v>
      </c>
      <c r="C18" s="590"/>
      <c r="D18" s="591">
        <f>SUM(C19:C26)</f>
        <v>0</v>
      </c>
      <c r="E18" s="592"/>
      <c r="F18" s="590">
        <f>SUM(E19:E26)</f>
        <v>0</v>
      </c>
    </row>
    <row r="19" spans="1:6" ht="16.5" customHeight="1">
      <c r="A19" s="593">
        <v>1</v>
      </c>
      <c r="B19" s="594" t="s">
        <v>550</v>
      </c>
      <c r="C19" s="595">
        <f>'5.신용(PL)'!D19</f>
        <v>0</v>
      </c>
      <c r="D19" s="596"/>
      <c r="E19" s="597">
        <f>'5.신용(PL)'!F19</f>
        <v>0</v>
      </c>
      <c r="F19" s="598"/>
    </row>
    <row r="20" spans="1:6" ht="16.5" customHeight="1">
      <c r="A20" s="599">
        <v>2</v>
      </c>
      <c r="B20" s="249" t="s">
        <v>551</v>
      </c>
      <c r="C20" s="600">
        <f>'5.신용(PL)'!D20</f>
        <v>0</v>
      </c>
      <c r="D20" s="601"/>
      <c r="E20" s="602">
        <f>'5.신용(PL)'!F20</f>
        <v>0</v>
      </c>
      <c r="F20" s="600"/>
    </row>
    <row r="21" spans="1:6" ht="16.5" customHeight="1">
      <c r="A21" s="599">
        <v>3</v>
      </c>
      <c r="B21" s="249" t="s">
        <v>552</v>
      </c>
      <c r="C21" s="600">
        <f>'5.신용(PL)'!D21</f>
        <v>0</v>
      </c>
      <c r="D21" s="601"/>
      <c r="E21" s="602">
        <f>'5.신용(PL)'!F21</f>
        <v>0</v>
      </c>
      <c r="F21" s="600"/>
    </row>
    <row r="22" spans="1:6" ht="16.5" customHeight="1">
      <c r="A22" s="599">
        <v>4</v>
      </c>
      <c r="B22" s="249" t="s">
        <v>553</v>
      </c>
      <c r="C22" s="600">
        <f>'5.신용(PL)'!D22</f>
        <v>0</v>
      </c>
      <c r="D22" s="601"/>
      <c r="E22" s="602">
        <f>'5.신용(PL)'!F22</f>
        <v>0</v>
      </c>
      <c r="F22" s="600"/>
    </row>
    <row r="23" spans="1:6" ht="16.5" customHeight="1">
      <c r="A23" s="599">
        <v>5</v>
      </c>
      <c r="B23" s="249" t="s">
        <v>554</v>
      </c>
      <c r="C23" s="600">
        <f>'5.신용(PL)'!D23</f>
        <v>0</v>
      </c>
      <c r="D23" s="601"/>
      <c r="E23" s="602">
        <f>'5.신용(PL)'!F23</f>
        <v>0</v>
      </c>
      <c r="F23" s="600"/>
    </row>
    <row r="24" spans="1:6" ht="16.5" customHeight="1">
      <c r="A24" s="599">
        <v>6</v>
      </c>
      <c r="B24" s="249" t="s">
        <v>555</v>
      </c>
      <c r="C24" s="600">
        <f>'5.신용(PL)'!D24</f>
        <v>0</v>
      </c>
      <c r="D24" s="601"/>
      <c r="E24" s="602">
        <f>'5.신용(PL)'!F24</f>
        <v>0</v>
      </c>
      <c r="F24" s="600"/>
    </row>
    <row r="25" spans="1:6" ht="16.5" customHeight="1">
      <c r="A25" s="599">
        <v>7</v>
      </c>
      <c r="B25" s="249" t="s">
        <v>556</v>
      </c>
      <c r="C25" s="600">
        <f>'5.신용(PL)'!D25</f>
        <v>0</v>
      </c>
      <c r="D25" s="601"/>
      <c r="E25" s="602">
        <f>'5.신용(PL)'!F25</f>
        <v>0</v>
      </c>
      <c r="F25" s="600"/>
    </row>
    <row r="26" spans="1:6" ht="16.5" customHeight="1">
      <c r="A26" s="603">
        <v>8</v>
      </c>
      <c r="B26" s="604" t="s">
        <v>557</v>
      </c>
      <c r="C26" s="605">
        <f>'5.신용(PL)'!D26</f>
        <v>0</v>
      </c>
      <c r="D26" s="606"/>
      <c r="E26" s="607">
        <f>'5.신용(PL)'!F26</f>
        <v>0</v>
      </c>
      <c r="F26" s="608"/>
    </row>
    <row r="27" spans="1:6" ht="16.5" customHeight="1">
      <c r="A27" s="588" t="s">
        <v>558</v>
      </c>
      <c r="B27" s="589" t="s">
        <v>559</v>
      </c>
      <c r="C27" s="590"/>
      <c r="D27" s="591">
        <f>SUM(C28:C29)</f>
        <v>0</v>
      </c>
      <c r="E27" s="592"/>
      <c r="F27" s="590">
        <f>SUM(E28:E29)</f>
        <v>0</v>
      </c>
    </row>
    <row r="28" spans="1:6" ht="16.5" customHeight="1">
      <c r="A28" s="593">
        <v>1</v>
      </c>
      <c r="B28" s="594" t="s">
        <v>560</v>
      </c>
      <c r="C28" s="595">
        <f>'5.신용(PL)'!D28</f>
        <v>0</v>
      </c>
      <c r="D28" s="596"/>
      <c r="E28" s="597">
        <f>'5.신용(PL)'!F28</f>
        <v>0</v>
      </c>
      <c r="F28" s="598"/>
    </row>
    <row r="29" spans="1:6" ht="16.5" customHeight="1">
      <c r="A29" s="603">
        <v>2</v>
      </c>
      <c r="B29" s="604" t="s">
        <v>561</v>
      </c>
      <c r="C29" s="605">
        <f>'5.신용(PL)'!D29</f>
        <v>0</v>
      </c>
      <c r="D29" s="606"/>
      <c r="E29" s="607">
        <f>'5.신용(PL)'!F29</f>
        <v>0</v>
      </c>
      <c r="F29" s="608"/>
    </row>
    <row r="30" spans="1:6" ht="16.5" customHeight="1">
      <c r="A30" s="588" t="s">
        <v>562</v>
      </c>
      <c r="B30" s="589" t="s">
        <v>563</v>
      </c>
      <c r="C30" s="590"/>
      <c r="D30" s="591">
        <f>SUM(C31:C32)</f>
        <v>0</v>
      </c>
      <c r="E30" s="592"/>
      <c r="F30" s="590">
        <f>SUM(E31:E32)</f>
        <v>0</v>
      </c>
    </row>
    <row r="31" spans="1:6" ht="16.5" customHeight="1">
      <c r="A31" s="593">
        <v>1</v>
      </c>
      <c r="B31" s="594" t="s">
        <v>564</v>
      </c>
      <c r="C31" s="595">
        <f>'5.신용(PL)'!D31</f>
        <v>0</v>
      </c>
      <c r="D31" s="596"/>
      <c r="E31" s="610">
        <f>'5.신용(PL)'!F31</f>
        <v>0</v>
      </c>
      <c r="F31" s="598"/>
    </row>
    <row r="32" spans="1:6" ht="16.5" customHeight="1">
      <c r="A32" s="603">
        <v>2</v>
      </c>
      <c r="B32" s="604" t="s">
        <v>565</v>
      </c>
      <c r="C32" s="605">
        <f>'5.신용(PL)'!D32</f>
        <v>0</v>
      </c>
      <c r="D32" s="606"/>
      <c r="E32" s="611">
        <f>'5.신용(PL)'!F32</f>
        <v>0</v>
      </c>
      <c r="F32" s="608"/>
    </row>
    <row r="33" spans="1:6" ht="16.5" customHeight="1">
      <c r="A33" s="588" t="s">
        <v>566</v>
      </c>
      <c r="B33" s="589" t="s">
        <v>567</v>
      </c>
      <c r="C33" s="590"/>
      <c r="D33" s="591">
        <f>SUM(C34:C36)</f>
        <v>473030676</v>
      </c>
      <c r="E33" s="592"/>
      <c r="F33" s="590">
        <f>SUM(E34:E36)</f>
        <v>442202403</v>
      </c>
    </row>
    <row r="34" spans="1:6" ht="16.5" customHeight="1">
      <c r="A34" s="593">
        <v>1</v>
      </c>
      <c r="B34" s="594" t="s">
        <v>568</v>
      </c>
      <c r="C34" s="595">
        <f>'5.신용(PL)'!D34</f>
        <v>395477290</v>
      </c>
      <c r="D34" s="596"/>
      <c r="E34" s="597">
        <f>'5.신용(PL)'!F34</f>
        <v>366762427</v>
      </c>
      <c r="F34" s="598"/>
    </row>
    <row r="35" spans="1:6" ht="16.5" customHeight="1">
      <c r="A35" s="599">
        <v>2</v>
      </c>
      <c r="B35" s="249" t="s">
        <v>569</v>
      </c>
      <c r="C35" s="612">
        <f>'5.신용(PL)'!D35</f>
        <v>77548386</v>
      </c>
      <c r="D35" s="613"/>
      <c r="E35" s="614">
        <f>'5.신용(PL)'!F35</f>
        <v>75434976</v>
      </c>
      <c r="F35" s="612"/>
    </row>
    <row r="36" spans="1:6" ht="16.5" customHeight="1">
      <c r="A36" s="603">
        <v>3</v>
      </c>
      <c r="B36" s="604" t="s">
        <v>570</v>
      </c>
      <c r="C36" s="605">
        <f>'5.신용(PL)'!D36</f>
        <v>5000</v>
      </c>
      <c r="D36" s="606"/>
      <c r="E36" s="607">
        <f>'5.신용(PL)'!F36</f>
        <v>5000</v>
      </c>
      <c r="F36" s="608"/>
    </row>
    <row r="37" spans="1:6" ht="16.5" customHeight="1">
      <c r="A37" s="588" t="s">
        <v>571</v>
      </c>
      <c r="B37" s="589" t="s">
        <v>572</v>
      </c>
      <c r="C37" s="590"/>
      <c r="D37" s="590">
        <f>'5.신용(PL)'!D37</f>
        <v>0</v>
      </c>
      <c r="E37" s="592"/>
      <c r="F37" s="590">
        <f>'5.신용(PL)'!F37</f>
        <v>0</v>
      </c>
    </row>
    <row r="38" spans="1:6" ht="16.5" customHeight="1">
      <c r="A38" s="588" t="s">
        <v>573</v>
      </c>
      <c r="B38" s="589" t="s">
        <v>574</v>
      </c>
      <c r="C38" s="590"/>
      <c r="D38" s="591">
        <f>SUM(C39:C44)</f>
        <v>283754117</v>
      </c>
      <c r="E38" s="592"/>
      <c r="F38" s="590">
        <f>SUM(E39:E44)</f>
        <v>251861412</v>
      </c>
    </row>
    <row r="39" spans="1:6" ht="16.5" customHeight="1">
      <c r="A39" s="593">
        <v>1</v>
      </c>
      <c r="B39" s="594" t="s">
        <v>575</v>
      </c>
      <c r="C39" s="595">
        <f>'5.신용(PL)'!D39</f>
        <v>0</v>
      </c>
      <c r="D39" s="596"/>
      <c r="E39" s="597">
        <f>'5.신용(PL)'!F39</f>
        <v>0</v>
      </c>
      <c r="F39" s="598"/>
    </row>
    <row r="40" spans="1:6" ht="16.5" customHeight="1">
      <c r="A40" s="599">
        <v>2</v>
      </c>
      <c r="B40" s="249" t="s">
        <v>576</v>
      </c>
      <c r="C40" s="600">
        <f>'5.신용(PL)'!D40</f>
        <v>0</v>
      </c>
      <c r="D40" s="601"/>
      <c r="E40" s="602">
        <f>'5.신용(PL)'!F40</f>
        <v>0</v>
      </c>
      <c r="F40" s="600"/>
    </row>
    <row r="41" spans="1:6" ht="16.5" customHeight="1">
      <c r="A41" s="599">
        <v>3</v>
      </c>
      <c r="B41" s="249" t="s">
        <v>577</v>
      </c>
      <c r="C41" s="600">
        <f>'5.신용(PL)'!D41</f>
        <v>614039</v>
      </c>
      <c r="D41" s="601"/>
      <c r="E41" s="602">
        <f>'5.신용(PL)'!F41</f>
        <v>1692459</v>
      </c>
      <c r="F41" s="600"/>
    </row>
    <row r="42" spans="1:6" ht="16.5" customHeight="1">
      <c r="A42" s="615">
        <v>4</v>
      </c>
      <c r="B42" s="258" t="s">
        <v>578</v>
      </c>
      <c r="C42" s="608">
        <f>'5.신용(PL)'!D42</f>
        <v>57929628</v>
      </c>
      <c r="D42" s="616"/>
      <c r="E42" s="617">
        <f>'5.신용(PL)'!F42</f>
        <v>41087148</v>
      </c>
      <c r="F42" s="600"/>
    </row>
    <row r="43" spans="1:6" ht="16.5" customHeight="1">
      <c r="A43" s="599">
        <v>5</v>
      </c>
      <c r="B43" s="249" t="s">
        <v>579</v>
      </c>
      <c r="C43" s="600">
        <f>'5.신용(PL)'!D43</f>
        <v>225210450</v>
      </c>
      <c r="D43" s="601"/>
      <c r="E43" s="602">
        <f>'5.신용(PL)'!F43</f>
        <v>209081805</v>
      </c>
      <c r="F43" s="600"/>
    </row>
    <row r="44" spans="1:6" ht="16.5" customHeight="1">
      <c r="A44" s="603">
        <v>6</v>
      </c>
      <c r="B44" s="604" t="s">
        <v>580</v>
      </c>
      <c r="C44" s="605">
        <f>'5.신용(PL)'!D44</f>
        <v>0</v>
      </c>
      <c r="D44" s="606"/>
      <c r="E44" s="607">
        <f>'5.신용(PL)'!F44</f>
        <v>0</v>
      </c>
      <c r="F44" s="608"/>
    </row>
    <row r="45" spans="1:6" ht="16.5" customHeight="1">
      <c r="A45" s="618" t="s">
        <v>581</v>
      </c>
      <c r="B45" s="196" t="s">
        <v>582</v>
      </c>
      <c r="C45" s="584"/>
      <c r="D45" s="585">
        <f>SUM(C46:C54)</f>
        <v>40240244810</v>
      </c>
      <c r="E45" s="586"/>
      <c r="F45" s="584">
        <f>SUM(E46:E54)</f>
        <v>40759776805</v>
      </c>
    </row>
    <row r="46" spans="1:6" ht="16.5" customHeight="1">
      <c r="A46" s="593">
        <v>1</v>
      </c>
      <c r="B46" s="594" t="s">
        <v>583</v>
      </c>
      <c r="C46" s="595">
        <f>'6.일반(PL)'!D9</f>
        <v>33953927561</v>
      </c>
      <c r="D46" s="596"/>
      <c r="E46" s="597">
        <f>'6.일반(PL)'!F9</f>
        <v>33396544154</v>
      </c>
      <c r="F46" s="598"/>
    </row>
    <row r="47" spans="1:6" ht="16.5" customHeight="1">
      <c r="A47" s="599">
        <v>2</v>
      </c>
      <c r="B47" s="249" t="s">
        <v>584</v>
      </c>
      <c r="C47" s="600">
        <f>'6.일반(PL)'!D10</f>
        <v>2828358315</v>
      </c>
      <c r="D47" s="601"/>
      <c r="E47" s="602">
        <f>'6.일반(PL)'!F10</f>
        <v>4283360209</v>
      </c>
      <c r="F47" s="600"/>
    </row>
    <row r="48" spans="1:6" ht="16.5" customHeight="1">
      <c r="A48" s="599">
        <v>3</v>
      </c>
      <c r="B48" s="249" t="s">
        <v>585</v>
      </c>
      <c r="C48" s="600">
        <f>'6.일반(PL)'!D11</f>
        <v>241242000</v>
      </c>
      <c r="D48" s="601"/>
      <c r="E48" s="602">
        <f>'6.일반(PL)'!F11</f>
        <v>170721000</v>
      </c>
      <c r="F48" s="600"/>
    </row>
    <row r="49" spans="1:6" ht="16.5" customHeight="1">
      <c r="A49" s="599">
        <v>4</v>
      </c>
      <c r="B49" s="249" t="s">
        <v>586</v>
      </c>
      <c r="C49" s="600">
        <f>'6.일반(PL)'!D12</f>
        <v>34413488</v>
      </c>
      <c r="D49" s="601"/>
      <c r="E49" s="602">
        <f>'6.일반(PL)'!F12</f>
        <v>50380920</v>
      </c>
      <c r="F49" s="600"/>
    </row>
    <row r="50" spans="1:6" ht="16.5" customHeight="1">
      <c r="A50" s="599">
        <v>5</v>
      </c>
      <c r="B50" s="249" t="s">
        <v>587</v>
      </c>
      <c r="C50" s="600">
        <f>'6.일반(PL)'!D13</f>
        <v>0</v>
      </c>
      <c r="D50" s="601"/>
      <c r="E50" s="602">
        <f>'6.일반(PL)'!F13</f>
        <v>0</v>
      </c>
      <c r="F50" s="600"/>
    </row>
    <row r="51" spans="1:6" ht="16.5" customHeight="1">
      <c r="A51" s="599">
        <v>6</v>
      </c>
      <c r="B51" s="249" t="s">
        <v>588</v>
      </c>
      <c r="C51" s="600">
        <f>'6.일반(PL)'!D14</f>
        <v>3103001875</v>
      </c>
      <c r="D51" s="601"/>
      <c r="E51" s="602">
        <f>'6.일반(PL)'!F14</f>
        <v>2911678669</v>
      </c>
      <c r="F51" s="600"/>
    </row>
    <row r="52" spans="1:6" ht="16.5" customHeight="1">
      <c r="A52" s="599">
        <v>7</v>
      </c>
      <c r="B52" s="249" t="s">
        <v>589</v>
      </c>
      <c r="C52" s="600">
        <f>'6.일반(PL)'!D15</f>
        <v>72652500</v>
      </c>
      <c r="D52" s="601"/>
      <c r="E52" s="602">
        <f>'6.일반(PL)'!F15</f>
        <v>74191680</v>
      </c>
      <c r="F52" s="600"/>
    </row>
    <row r="53" spans="1:6" ht="16.5" customHeight="1">
      <c r="A53" s="599">
        <v>8</v>
      </c>
      <c r="B53" s="249" t="s">
        <v>590</v>
      </c>
      <c r="C53" s="600">
        <f>'6.일반(PL)'!D16</f>
        <v>85070000</v>
      </c>
      <c r="D53" s="601"/>
      <c r="E53" s="602">
        <f>'6.일반(PL)'!F16</f>
        <v>62900000</v>
      </c>
      <c r="F53" s="600"/>
    </row>
    <row r="54" spans="1:6" ht="16.5" customHeight="1">
      <c r="A54" s="603">
        <v>9</v>
      </c>
      <c r="B54" s="604" t="s">
        <v>591</v>
      </c>
      <c r="C54" s="605">
        <f>'6.일반(PL)'!D17</f>
        <v>-78420929</v>
      </c>
      <c r="D54" s="606"/>
      <c r="E54" s="607">
        <f>'6.일반(PL)'!F17</f>
        <v>-189999827</v>
      </c>
      <c r="F54" s="608"/>
    </row>
    <row r="55" spans="1:6" ht="16.5" customHeight="1">
      <c r="A55" s="618" t="s">
        <v>592</v>
      </c>
      <c r="B55" s="196" t="s">
        <v>593</v>
      </c>
      <c r="C55" s="584"/>
      <c r="D55" s="585">
        <f>C56</f>
        <v>0</v>
      </c>
      <c r="E55" s="586"/>
      <c r="F55" s="584">
        <f>E56</f>
        <v>0</v>
      </c>
    </row>
    <row r="56" spans="1:6" ht="16.5" customHeight="1">
      <c r="A56" s="619">
        <v>1</v>
      </c>
      <c r="B56" s="589" t="s">
        <v>594</v>
      </c>
      <c r="C56" s="620">
        <f>'6.일반(PL)'!D18</f>
        <v>0</v>
      </c>
      <c r="D56" s="621"/>
      <c r="E56" s="622">
        <f>'6.일반(PL)'!F18</f>
        <v>0</v>
      </c>
      <c r="F56" s="623"/>
    </row>
    <row r="57" spans="1:6" ht="16.5" customHeight="1">
      <c r="A57" s="618" t="s">
        <v>595</v>
      </c>
      <c r="B57" s="196" t="s">
        <v>596</v>
      </c>
      <c r="C57" s="624"/>
      <c r="D57" s="625">
        <f>C58</f>
        <v>0</v>
      </c>
      <c r="E57" s="626"/>
      <c r="F57" s="624">
        <f>E58</f>
        <v>0</v>
      </c>
    </row>
    <row r="58" spans="1:6" ht="16.5" customHeight="1">
      <c r="A58" s="619">
        <v>1</v>
      </c>
      <c r="B58" s="589" t="s">
        <v>597</v>
      </c>
      <c r="C58" s="620">
        <f>'6.일반(PL)'!D19</f>
        <v>0</v>
      </c>
      <c r="D58" s="621"/>
      <c r="E58" s="622">
        <f>'6.일반(PL)'!F19</f>
        <v>0</v>
      </c>
      <c r="F58" s="623"/>
    </row>
    <row r="59" spans="1:6" ht="16.5" customHeight="1">
      <c r="A59" s="627" t="s">
        <v>598</v>
      </c>
      <c r="B59" s="196" t="s">
        <v>599</v>
      </c>
      <c r="C59" s="584"/>
      <c r="D59" s="585">
        <f>SUM(D60,D92,D97,D99)</f>
        <v>34018966438</v>
      </c>
      <c r="E59" s="586"/>
      <c r="F59" s="584">
        <f>SUM(F60,F92,F97,F99)</f>
        <v>33810470727</v>
      </c>
    </row>
    <row r="60" spans="1:6" ht="16.5" customHeight="1">
      <c r="A60" s="618" t="s">
        <v>600</v>
      </c>
      <c r="B60" s="196" t="s">
        <v>601</v>
      </c>
      <c r="C60" s="628"/>
      <c r="D60" s="629">
        <f>SUM(D61,D65,D74,D78,D81,D83)</f>
        <v>2240004631</v>
      </c>
      <c r="E60" s="630"/>
      <c r="F60" s="628">
        <f>SUM(F61,F65,F74,F78,F81,F83)</f>
        <v>1946045047</v>
      </c>
    </row>
    <row r="61" spans="1:6" ht="16.5" customHeight="1">
      <c r="A61" s="609" t="s">
        <v>602</v>
      </c>
      <c r="B61" s="589" t="s">
        <v>603</v>
      </c>
      <c r="C61" s="590"/>
      <c r="D61" s="591">
        <f>SUM(C62:C64)</f>
        <v>1697442924</v>
      </c>
      <c r="E61" s="592"/>
      <c r="F61" s="590">
        <f>SUM(E62:E64)</f>
        <v>1512736929</v>
      </c>
    </row>
    <row r="62" spans="1:6" ht="16.5" customHeight="1">
      <c r="A62" s="593">
        <v>1</v>
      </c>
      <c r="B62" s="594" t="s">
        <v>604</v>
      </c>
      <c r="C62" s="595">
        <f>'5.신용(PL)'!D47</f>
        <v>1603980705</v>
      </c>
      <c r="D62" s="596"/>
      <c r="E62" s="597">
        <f>'5.신용(PL)'!F47</f>
        <v>1411932203</v>
      </c>
      <c r="F62" s="598"/>
    </row>
    <row r="63" spans="1:6" ht="16.5" customHeight="1">
      <c r="A63" s="599">
        <v>2</v>
      </c>
      <c r="B63" s="249" t="s">
        <v>605</v>
      </c>
      <c r="C63" s="600">
        <f>'5.신용(PL)'!D48</f>
        <v>85601959</v>
      </c>
      <c r="D63" s="601"/>
      <c r="E63" s="602">
        <f>'5.신용(PL)'!F48</f>
        <v>94530448</v>
      </c>
      <c r="F63" s="600"/>
    </row>
    <row r="64" spans="1:6" ht="16.5" customHeight="1">
      <c r="A64" s="603">
        <v>3</v>
      </c>
      <c r="B64" s="604" t="s">
        <v>606</v>
      </c>
      <c r="C64" s="605">
        <f>'5.신용(PL)'!D49</f>
        <v>7860260</v>
      </c>
      <c r="D64" s="606"/>
      <c r="E64" s="607">
        <f>'5.신용(PL)'!F49</f>
        <v>6274278</v>
      </c>
      <c r="F64" s="608"/>
    </row>
    <row r="65" spans="1:8" ht="16.5" customHeight="1">
      <c r="A65" s="609" t="s">
        <v>607</v>
      </c>
      <c r="B65" s="589" t="s">
        <v>608</v>
      </c>
      <c r="C65" s="590"/>
      <c r="D65" s="591">
        <f>SUM(C66:C73)</f>
        <v>0</v>
      </c>
      <c r="E65" s="592"/>
      <c r="F65" s="590">
        <f>SUM(E66:E73)</f>
        <v>0</v>
      </c>
    </row>
    <row r="66" spans="1:8" ht="16.5" customHeight="1">
      <c r="A66" s="593">
        <v>1</v>
      </c>
      <c r="B66" s="594" t="s">
        <v>609</v>
      </c>
      <c r="C66" s="595">
        <f>'5.신용(PL)'!D52</f>
        <v>0</v>
      </c>
      <c r="D66" s="596"/>
      <c r="E66" s="597">
        <f>'5.신용(PL)'!F52</f>
        <v>0</v>
      </c>
      <c r="F66" s="598"/>
    </row>
    <row r="67" spans="1:8" ht="16.5" customHeight="1">
      <c r="A67" s="599">
        <v>2</v>
      </c>
      <c r="B67" s="249" t="s">
        <v>610</v>
      </c>
      <c r="C67" s="600">
        <f>'5.신용(PL)'!D53</f>
        <v>0</v>
      </c>
      <c r="D67" s="601"/>
      <c r="E67" s="602">
        <f>'5.신용(PL)'!F53</f>
        <v>0</v>
      </c>
      <c r="F67" s="600"/>
    </row>
    <row r="68" spans="1:8" ht="16.5" customHeight="1">
      <c r="A68" s="599">
        <v>3</v>
      </c>
      <c r="B68" s="249" t="s">
        <v>611</v>
      </c>
      <c r="C68" s="600">
        <f>'5.신용(PL)'!D54</f>
        <v>0</v>
      </c>
      <c r="D68" s="601"/>
      <c r="E68" s="602">
        <f>'5.신용(PL)'!F54</f>
        <v>0</v>
      </c>
      <c r="F68" s="600"/>
    </row>
    <row r="69" spans="1:8" ht="16.5" customHeight="1">
      <c r="A69" s="599">
        <v>4</v>
      </c>
      <c r="B69" s="249" t="s">
        <v>612</v>
      </c>
      <c r="C69" s="600">
        <f>'5.신용(PL)'!D55</f>
        <v>0</v>
      </c>
      <c r="D69" s="601"/>
      <c r="E69" s="602">
        <f>'5.신용(PL)'!F55</f>
        <v>0</v>
      </c>
      <c r="F69" s="600"/>
    </row>
    <row r="70" spans="1:8" ht="16.5" customHeight="1">
      <c r="A70" s="599">
        <v>5</v>
      </c>
      <c r="B70" s="249" t="s">
        <v>613</v>
      </c>
      <c r="C70" s="600">
        <f>'5.신용(PL)'!D56</f>
        <v>0</v>
      </c>
      <c r="D70" s="601"/>
      <c r="E70" s="602">
        <f>'5.신용(PL)'!F56</f>
        <v>0</v>
      </c>
      <c r="F70" s="600"/>
    </row>
    <row r="71" spans="1:8" ht="16.5" customHeight="1">
      <c r="A71" s="599">
        <v>6</v>
      </c>
      <c r="B71" s="249" t="s">
        <v>614</v>
      </c>
      <c r="C71" s="600">
        <f>'5.신용(PL)'!D57</f>
        <v>0</v>
      </c>
      <c r="D71" s="601"/>
      <c r="E71" s="602">
        <f>'5.신용(PL)'!F57</f>
        <v>0</v>
      </c>
      <c r="F71" s="600"/>
    </row>
    <row r="72" spans="1:8" ht="16.5" customHeight="1">
      <c r="A72" s="599">
        <v>7</v>
      </c>
      <c r="B72" s="249" t="s">
        <v>615</v>
      </c>
      <c r="C72" s="600">
        <f>'5.신용(PL)'!D58</f>
        <v>0</v>
      </c>
      <c r="D72" s="601"/>
      <c r="E72" s="602">
        <f>'5.신용(PL)'!F58</f>
        <v>0</v>
      </c>
      <c r="F72" s="600"/>
    </row>
    <row r="73" spans="1:8" ht="16.5" customHeight="1">
      <c r="A73" s="603">
        <v>8</v>
      </c>
      <c r="B73" s="604" t="s">
        <v>616</v>
      </c>
      <c r="C73" s="605">
        <f>'5.신용(PL)'!D59</f>
        <v>0</v>
      </c>
      <c r="D73" s="606"/>
      <c r="E73" s="607">
        <f>'5.신용(PL)'!F59</f>
        <v>0</v>
      </c>
      <c r="F73" s="608"/>
    </row>
    <row r="74" spans="1:8" ht="16.5" customHeight="1">
      <c r="A74" s="588" t="s">
        <v>617</v>
      </c>
      <c r="B74" s="589" t="s">
        <v>618</v>
      </c>
      <c r="C74" s="631"/>
      <c r="D74" s="632">
        <f>SUM(C75:C77)</f>
        <v>0</v>
      </c>
      <c r="E74" s="633"/>
      <c r="F74" s="631">
        <f>SUM(E75:E77)</f>
        <v>0</v>
      </c>
      <c r="H74" s="575" t="s">
        <v>619</v>
      </c>
    </row>
    <row r="75" spans="1:8" ht="16.5" customHeight="1">
      <c r="A75" s="593">
        <v>1</v>
      </c>
      <c r="B75" s="594" t="s">
        <v>620</v>
      </c>
      <c r="C75" s="595">
        <f>'5.신용(PL)'!D61</f>
        <v>0</v>
      </c>
      <c r="D75" s="596"/>
      <c r="E75" s="597">
        <f>'5.신용(PL)'!F61</f>
        <v>0</v>
      </c>
      <c r="F75" s="598"/>
    </row>
    <row r="76" spans="1:8" ht="16.5" customHeight="1">
      <c r="A76" s="634">
        <v>2</v>
      </c>
      <c r="B76" s="635" t="s">
        <v>621</v>
      </c>
      <c r="C76" s="623">
        <f>'5.신용(PL)'!D62</f>
        <v>0</v>
      </c>
      <c r="D76" s="636"/>
      <c r="E76" s="637">
        <f>'5.신용(PL)'!F62</f>
        <v>0</v>
      </c>
      <c r="F76" s="600"/>
    </row>
    <row r="77" spans="1:8" ht="16.5" customHeight="1">
      <c r="A77" s="603">
        <v>3</v>
      </c>
      <c r="B77" s="604" t="s">
        <v>622</v>
      </c>
      <c r="C77" s="605">
        <f>'5.신용(PL)'!D63</f>
        <v>0</v>
      </c>
      <c r="D77" s="606"/>
      <c r="E77" s="607">
        <f>'5.신용(PL)'!F63</f>
        <v>0</v>
      </c>
      <c r="F77" s="608"/>
    </row>
    <row r="78" spans="1:8" ht="16.5" customHeight="1">
      <c r="A78" s="588" t="s">
        <v>623</v>
      </c>
      <c r="B78" s="589" t="s">
        <v>624</v>
      </c>
      <c r="C78" s="631"/>
      <c r="D78" s="632">
        <f>SUM(C79:C80)</f>
        <v>0</v>
      </c>
      <c r="E78" s="633"/>
      <c r="F78" s="631">
        <f>SUM(E79:E80)</f>
        <v>0</v>
      </c>
    </row>
    <row r="79" spans="1:8" ht="16.5" customHeight="1">
      <c r="A79" s="593">
        <v>1</v>
      </c>
      <c r="B79" s="594" t="s">
        <v>625</v>
      </c>
      <c r="C79" s="595">
        <f>'5.신용(PL)'!D65</f>
        <v>0</v>
      </c>
      <c r="D79" s="596"/>
      <c r="E79" s="597">
        <f>'5.신용(PL)'!F65</f>
        <v>0</v>
      </c>
      <c r="F79" s="598"/>
    </row>
    <row r="80" spans="1:8" ht="16.5" customHeight="1">
      <c r="A80" s="603">
        <v>2</v>
      </c>
      <c r="B80" s="604" t="s">
        <v>626</v>
      </c>
      <c r="C80" s="605">
        <f>'5.신용(PL)'!D66</f>
        <v>0</v>
      </c>
      <c r="D80" s="606"/>
      <c r="E80" s="607">
        <f>'5.신용(PL)'!F66</f>
        <v>0</v>
      </c>
      <c r="F80" s="608"/>
    </row>
    <row r="81" spans="1:6" ht="16.5" customHeight="1">
      <c r="A81" s="588" t="s">
        <v>627</v>
      </c>
      <c r="B81" s="589" t="s">
        <v>628</v>
      </c>
      <c r="C81" s="631"/>
      <c r="D81" s="632">
        <f>SUM(C82:C82)</f>
        <v>209807785</v>
      </c>
      <c r="E81" s="633"/>
      <c r="F81" s="631">
        <f>SUM(E82:E82)</f>
        <v>138819562</v>
      </c>
    </row>
    <row r="82" spans="1:6" ht="16.5" customHeight="1">
      <c r="A82" s="593">
        <v>1</v>
      </c>
      <c r="B82" s="594" t="s">
        <v>629</v>
      </c>
      <c r="C82" s="595">
        <f>'5.신용(PL)'!D68</f>
        <v>209807785</v>
      </c>
      <c r="D82" s="596"/>
      <c r="E82" s="597">
        <f>'5.신용(PL)'!F68</f>
        <v>138819562</v>
      </c>
      <c r="F82" s="598"/>
    </row>
    <row r="83" spans="1:6" ht="16.5" customHeight="1">
      <c r="A83" s="588" t="s">
        <v>630</v>
      </c>
      <c r="B83" s="589" t="s">
        <v>631</v>
      </c>
      <c r="C83" s="631"/>
      <c r="D83" s="632">
        <f>SUM(C84:C91)</f>
        <v>332753922</v>
      </c>
      <c r="E83" s="633"/>
      <c r="F83" s="631">
        <f>SUM(E84:E91)</f>
        <v>294488556</v>
      </c>
    </row>
    <row r="84" spans="1:6" ht="16.5" customHeight="1">
      <c r="A84" s="593">
        <v>1</v>
      </c>
      <c r="B84" s="594" t="s">
        <v>632</v>
      </c>
      <c r="C84" s="595">
        <f>'5.신용(PL)'!D70</f>
        <v>95831733</v>
      </c>
      <c r="D84" s="596"/>
      <c r="E84" s="597">
        <f>'5.신용(PL)'!F70</f>
        <v>87241456</v>
      </c>
      <c r="F84" s="598"/>
    </row>
    <row r="85" spans="1:6" ht="16.5" customHeight="1">
      <c r="A85" s="599">
        <v>2</v>
      </c>
      <c r="B85" s="249" t="s">
        <v>633</v>
      </c>
      <c r="C85" s="600">
        <f>'5.신용(PL)'!D71</f>
        <v>0</v>
      </c>
      <c r="D85" s="601"/>
      <c r="E85" s="602">
        <f>'5.신용(PL)'!F71</f>
        <v>0</v>
      </c>
      <c r="F85" s="600"/>
    </row>
    <row r="86" spans="1:6" ht="16.5" customHeight="1">
      <c r="A86" s="599">
        <v>3</v>
      </c>
      <c r="B86" s="249" t="s">
        <v>634</v>
      </c>
      <c r="C86" s="600">
        <f>'5.신용(PL)'!D72</f>
        <v>0</v>
      </c>
      <c r="D86" s="601"/>
      <c r="E86" s="602">
        <f>'5.신용(PL)'!F72</f>
        <v>0</v>
      </c>
      <c r="F86" s="600"/>
    </row>
    <row r="87" spans="1:6" ht="16.5" customHeight="1">
      <c r="A87" s="599">
        <v>4</v>
      </c>
      <c r="B87" s="249" t="s">
        <v>635</v>
      </c>
      <c r="C87" s="600">
        <f>'5.신용(PL)'!D73</f>
        <v>27153247</v>
      </c>
      <c r="D87" s="601"/>
      <c r="E87" s="602">
        <f>'5.신용(PL)'!F73</f>
        <v>26631470</v>
      </c>
      <c r="F87" s="600"/>
    </row>
    <row r="88" spans="1:6" ht="16.5" customHeight="1">
      <c r="A88" s="615">
        <v>5</v>
      </c>
      <c r="B88" s="258" t="s">
        <v>636</v>
      </c>
      <c r="C88" s="608">
        <f>'5.신용(PL)'!D74</f>
        <v>55783965</v>
      </c>
      <c r="D88" s="616"/>
      <c r="E88" s="617">
        <f>'5.신용(PL)'!F74</f>
        <v>39692101</v>
      </c>
      <c r="F88" s="600"/>
    </row>
    <row r="89" spans="1:6" ht="16.5" customHeight="1">
      <c r="A89" s="599">
        <v>6</v>
      </c>
      <c r="B89" s="249" t="s">
        <v>637</v>
      </c>
      <c r="C89" s="600">
        <f>'5.신용(PL)'!D75</f>
        <v>100246985</v>
      </c>
      <c r="D89" s="601"/>
      <c r="E89" s="602">
        <f>'5.신용(PL)'!F75</f>
        <v>91400334</v>
      </c>
      <c r="F89" s="608"/>
    </row>
    <row r="90" spans="1:6" ht="16.5" customHeight="1">
      <c r="A90" s="599">
        <v>7</v>
      </c>
      <c r="B90" s="249" t="s">
        <v>638</v>
      </c>
      <c r="C90" s="600">
        <f>'5.신용(PL)'!D76</f>
        <v>53737992</v>
      </c>
      <c r="D90" s="601"/>
      <c r="E90" s="602">
        <f>'5.신용(PL)'!F76</f>
        <v>49523195</v>
      </c>
      <c r="F90" s="600"/>
    </row>
    <row r="91" spans="1:6" ht="16.5" customHeight="1">
      <c r="A91" s="603">
        <v>8</v>
      </c>
      <c r="B91" s="604" t="s">
        <v>639</v>
      </c>
      <c r="C91" s="605">
        <f>'5.신용(PL)'!D77</f>
        <v>0</v>
      </c>
      <c r="D91" s="606"/>
      <c r="E91" s="607">
        <f>'5.신용(PL)'!F77</f>
        <v>0</v>
      </c>
      <c r="F91" s="608"/>
    </row>
    <row r="92" spans="1:6" ht="16.5" customHeight="1">
      <c r="A92" s="618" t="s">
        <v>640</v>
      </c>
      <c r="B92" s="196" t="s">
        <v>641</v>
      </c>
      <c r="C92" s="584"/>
      <c r="D92" s="585">
        <f>SUM(C93:C96)</f>
        <v>31778961807</v>
      </c>
      <c r="E92" s="586"/>
      <c r="F92" s="584">
        <f>SUM(E93:E96)</f>
        <v>31864425680</v>
      </c>
    </row>
    <row r="93" spans="1:6" ht="16.5" customHeight="1">
      <c r="A93" s="593">
        <v>1</v>
      </c>
      <c r="B93" s="594" t="s">
        <v>642</v>
      </c>
      <c r="C93" s="595">
        <f>'6.일반(PL)'!D21</f>
        <v>28877509408</v>
      </c>
      <c r="D93" s="596"/>
      <c r="E93" s="597">
        <f>'6.일반(PL)'!F21</f>
        <v>27899996823</v>
      </c>
      <c r="F93" s="598"/>
    </row>
    <row r="94" spans="1:6" ht="16.5" customHeight="1">
      <c r="A94" s="599">
        <v>2</v>
      </c>
      <c r="B94" s="249" t="s">
        <v>643</v>
      </c>
      <c r="C94" s="600">
        <f>'6.일반(PL)'!D22</f>
        <v>2667587007</v>
      </c>
      <c r="D94" s="601"/>
      <c r="E94" s="602">
        <f>'6.일반(PL)'!F22</f>
        <v>3783524187</v>
      </c>
      <c r="F94" s="600"/>
    </row>
    <row r="95" spans="1:6" ht="16.5" customHeight="1">
      <c r="A95" s="599">
        <v>3</v>
      </c>
      <c r="B95" s="249" t="s">
        <v>644</v>
      </c>
      <c r="C95" s="600">
        <f>'6.일반(PL)'!D23</f>
        <v>233865392</v>
      </c>
      <c r="D95" s="601"/>
      <c r="E95" s="602">
        <f>'6.일반(PL)'!F23</f>
        <v>180904670</v>
      </c>
      <c r="F95" s="600"/>
    </row>
    <row r="96" spans="1:6" ht="16.5" customHeight="1">
      <c r="A96" s="603">
        <v>4</v>
      </c>
      <c r="B96" s="604" t="s">
        <v>645</v>
      </c>
      <c r="C96" s="605">
        <f>'6.일반(PL)'!D24</f>
        <v>0</v>
      </c>
      <c r="D96" s="606"/>
      <c r="E96" s="607">
        <f>'6.일반(PL)'!F24</f>
        <v>0</v>
      </c>
      <c r="F96" s="608"/>
    </row>
    <row r="97" spans="1:6" ht="16.5" customHeight="1">
      <c r="A97" s="618" t="s">
        <v>508</v>
      </c>
      <c r="B97" s="196" t="s">
        <v>646</v>
      </c>
      <c r="C97" s="584"/>
      <c r="D97" s="585">
        <f>C98</f>
        <v>0</v>
      </c>
      <c r="E97" s="586"/>
      <c r="F97" s="584">
        <f>E98</f>
        <v>0</v>
      </c>
    </row>
    <row r="98" spans="1:6" ht="16.5" customHeight="1">
      <c r="A98" s="619">
        <v>1</v>
      </c>
      <c r="B98" s="589" t="s">
        <v>647</v>
      </c>
      <c r="C98" s="620">
        <f>'6.일반(PL)'!D25</f>
        <v>0</v>
      </c>
      <c r="D98" s="621"/>
      <c r="E98" s="622">
        <f>'6.일반(PL)'!F25</f>
        <v>0</v>
      </c>
      <c r="F98" s="623"/>
    </row>
    <row r="99" spans="1:6" ht="16.5" customHeight="1">
      <c r="A99" s="618" t="s">
        <v>512</v>
      </c>
      <c r="B99" s="196" t="s">
        <v>648</v>
      </c>
      <c r="C99" s="584"/>
      <c r="D99" s="585">
        <f>C100</f>
        <v>0</v>
      </c>
      <c r="E99" s="586"/>
      <c r="F99" s="584">
        <f>E100</f>
        <v>0</v>
      </c>
    </row>
    <row r="100" spans="1:6" ht="16.5" customHeight="1">
      <c r="A100" s="619">
        <v>1</v>
      </c>
      <c r="B100" s="589" t="s">
        <v>649</v>
      </c>
      <c r="C100" s="620">
        <f>'6.일반(PL)'!D26</f>
        <v>0</v>
      </c>
      <c r="D100" s="621"/>
      <c r="E100" s="622">
        <f>'6.일반(PL)'!F26</f>
        <v>0</v>
      </c>
      <c r="F100" s="623"/>
    </row>
    <row r="101" spans="1:6" ht="16.5" customHeight="1">
      <c r="A101" s="627" t="s">
        <v>650</v>
      </c>
      <c r="B101" s="196" t="s">
        <v>651</v>
      </c>
      <c r="C101" s="584"/>
      <c r="D101" s="585">
        <f>SUM(C102:C105,C106:C111)</f>
        <v>9465141076</v>
      </c>
      <c r="E101" s="586"/>
      <c r="F101" s="584">
        <f>SUM(E102:E105,E106:E111)</f>
        <v>8902628421</v>
      </c>
    </row>
    <row r="102" spans="1:6" ht="16.5" customHeight="1">
      <c r="A102" s="593">
        <v>1</v>
      </c>
      <c r="B102" s="594" t="s">
        <v>652</v>
      </c>
      <c r="C102" s="595">
        <f>'5.신용(PL)'!D79+'6.일반(PL)'!D29</f>
        <v>3330223537</v>
      </c>
      <c r="D102" s="596"/>
      <c r="E102" s="597">
        <f>'5.신용(PL)'!F79+'6.일반(PL)'!F29</f>
        <v>2994336298</v>
      </c>
      <c r="F102" s="598"/>
    </row>
    <row r="103" spans="1:6" ht="16.5" customHeight="1">
      <c r="A103" s="599">
        <v>2</v>
      </c>
      <c r="B103" s="249" t="s">
        <v>653</v>
      </c>
      <c r="C103" s="600">
        <f>'5.신용(PL)'!D80+'6.일반(PL)'!D30</f>
        <v>344499874</v>
      </c>
      <c r="D103" s="601"/>
      <c r="E103" s="602">
        <f>'5.신용(PL)'!F80+'6.일반(PL)'!F30</f>
        <v>335572305</v>
      </c>
      <c r="F103" s="600"/>
    </row>
    <row r="104" spans="1:6" ht="16.5" customHeight="1">
      <c r="A104" s="599">
        <v>3</v>
      </c>
      <c r="B104" s="249" t="s">
        <v>654</v>
      </c>
      <c r="C104" s="600">
        <f>'5.신용(PL)'!D81+'6.일반(PL)'!D31</f>
        <v>0</v>
      </c>
      <c r="D104" s="601"/>
      <c r="E104" s="602">
        <f>'5.신용(PL)'!F81+'6.일반(PL)'!F31</f>
        <v>0</v>
      </c>
      <c r="F104" s="600"/>
    </row>
    <row r="105" spans="1:6" ht="16.5" customHeight="1">
      <c r="A105" s="599">
        <v>4</v>
      </c>
      <c r="B105" s="249" t="s">
        <v>655</v>
      </c>
      <c r="C105" s="600">
        <f>'5.신용(PL)'!D82+'6.일반(PL)'!D32</f>
        <v>23343217</v>
      </c>
      <c r="D105" s="601"/>
      <c r="E105" s="602">
        <f>'5.신용(PL)'!F82+'6.일반(PL)'!F32</f>
        <v>24021972</v>
      </c>
      <c r="F105" s="600"/>
    </row>
    <row r="106" spans="1:6" ht="16.5" customHeight="1">
      <c r="A106" s="638">
        <v>5</v>
      </c>
      <c r="B106" s="260" t="s">
        <v>656</v>
      </c>
      <c r="C106" s="598">
        <f>'5.신용(PL)'!D83+'6.일반(PL)'!D33</f>
        <v>131449548</v>
      </c>
      <c r="D106" s="639"/>
      <c r="E106" s="640">
        <f>'5.신용(PL)'!F83+'6.일반(PL)'!F33</f>
        <v>122806636</v>
      </c>
      <c r="F106" s="598"/>
    </row>
    <row r="107" spans="1:6" ht="16.5" customHeight="1">
      <c r="A107" s="599">
        <v>6</v>
      </c>
      <c r="B107" s="249" t="s">
        <v>657</v>
      </c>
      <c r="C107" s="600">
        <f>'6.일반(PL)'!D34</f>
        <v>0</v>
      </c>
      <c r="D107" s="601"/>
      <c r="E107" s="602">
        <f>'6.일반(PL)'!F34</f>
        <v>0</v>
      </c>
      <c r="F107" s="600"/>
    </row>
    <row r="108" spans="1:6" ht="16.5" customHeight="1">
      <c r="A108" s="599">
        <v>7</v>
      </c>
      <c r="B108" s="249" t="s">
        <v>658</v>
      </c>
      <c r="C108" s="600">
        <f>'5.신용(PL)'!D84+'6.일반(PL)'!D35</f>
        <v>398820917</v>
      </c>
      <c r="D108" s="601"/>
      <c r="E108" s="602">
        <f>'5.신용(PL)'!F84+'6.일반(PL)'!F35</f>
        <v>398824608</v>
      </c>
      <c r="F108" s="600"/>
    </row>
    <row r="109" spans="1:6" ht="16.5" customHeight="1">
      <c r="A109" s="599">
        <v>8</v>
      </c>
      <c r="B109" s="249" t="s">
        <v>659</v>
      </c>
      <c r="C109" s="600">
        <f>'5.신용(PL)'!D85+'6.일반(PL)'!D36</f>
        <v>0</v>
      </c>
      <c r="D109" s="601"/>
      <c r="E109" s="602">
        <f>'5.신용(PL)'!F85+'6.일반(PL)'!F36</f>
        <v>161353</v>
      </c>
      <c r="F109" s="600"/>
    </row>
    <row r="110" spans="1:6" ht="16.5" customHeight="1">
      <c r="A110" s="599">
        <v>9</v>
      </c>
      <c r="B110" s="249" t="s">
        <v>660</v>
      </c>
      <c r="C110" s="600">
        <f>'6.일반(PL)'!D37</f>
        <v>4033394110</v>
      </c>
      <c r="D110" s="601"/>
      <c r="E110" s="602">
        <f>'6.일반(PL)'!F37</f>
        <v>3790738952</v>
      </c>
      <c r="F110" s="600"/>
    </row>
    <row r="111" spans="1:6" ht="16.5" customHeight="1">
      <c r="A111" s="603">
        <v>10</v>
      </c>
      <c r="B111" s="604" t="s">
        <v>661</v>
      </c>
      <c r="C111" s="605">
        <f>'5.신용(PL)'!D86+'6.일반(PL)'!D38</f>
        <v>1203409873</v>
      </c>
      <c r="D111" s="606"/>
      <c r="E111" s="607">
        <f>'5.신용(PL)'!F86+'6.일반(PL)'!F38</f>
        <v>1236166297</v>
      </c>
      <c r="F111" s="608"/>
    </row>
    <row r="112" spans="1:6" ht="16.5" customHeight="1">
      <c r="A112" s="641" t="s">
        <v>662</v>
      </c>
      <c r="B112" s="196" t="s">
        <v>663</v>
      </c>
      <c r="C112" s="642"/>
      <c r="D112" s="643">
        <f>D8-D59-D101</f>
        <v>1801574657</v>
      </c>
      <c r="E112" s="644"/>
      <c r="F112" s="642">
        <f>F8-F59-F101</f>
        <v>2455914575</v>
      </c>
    </row>
    <row r="113" spans="1:6" ht="16.5" customHeight="1">
      <c r="A113" s="641" t="s">
        <v>487</v>
      </c>
      <c r="B113" s="196" t="s">
        <v>664</v>
      </c>
      <c r="C113" s="645">
        <f>'6.일반(PL)'!D42</f>
        <v>64553357</v>
      </c>
      <c r="D113" s="646"/>
      <c r="E113" s="647">
        <f>'6.일반(PL)'!F42</f>
        <v>109052522</v>
      </c>
      <c r="F113" s="645"/>
    </row>
    <row r="114" spans="1:6" ht="16.5" customHeight="1">
      <c r="A114" s="641" t="s">
        <v>665</v>
      </c>
      <c r="B114" s="196" t="s">
        <v>666</v>
      </c>
      <c r="C114" s="645"/>
      <c r="D114" s="646">
        <f>SUM(C115:C121)</f>
        <v>698902260</v>
      </c>
      <c r="E114" s="647"/>
      <c r="F114" s="645">
        <f>SUM(E115:E121)</f>
        <v>455388129</v>
      </c>
    </row>
    <row r="115" spans="1:6" ht="16.5" customHeight="1">
      <c r="A115" s="593">
        <v>1</v>
      </c>
      <c r="B115" s="594" t="s">
        <v>667</v>
      </c>
      <c r="C115" s="648">
        <f>'6.일반(PL)'!D44</f>
        <v>351691111</v>
      </c>
      <c r="D115" s="649"/>
      <c r="E115" s="650">
        <f>'6.일반(PL)'!F44</f>
        <v>800000</v>
      </c>
      <c r="F115" s="651"/>
    </row>
    <row r="116" spans="1:6" ht="16.5" customHeight="1">
      <c r="A116" s="599">
        <v>2</v>
      </c>
      <c r="B116" s="249" t="s">
        <v>668</v>
      </c>
      <c r="C116" s="600">
        <f>'6.일반(PL)'!D45</f>
        <v>292037889</v>
      </c>
      <c r="D116" s="601"/>
      <c r="E116" s="602">
        <f>'6.일반(PL)'!F45</f>
        <v>412388859</v>
      </c>
      <c r="F116" s="600"/>
    </row>
    <row r="117" spans="1:6" ht="16.5" customHeight="1">
      <c r="A117" s="599">
        <v>3</v>
      </c>
      <c r="B117" s="249" t="s">
        <v>669</v>
      </c>
      <c r="C117" s="600">
        <f>'6.일반(PL)'!D46</f>
        <v>0</v>
      </c>
      <c r="D117" s="601"/>
      <c r="E117" s="602">
        <f>'6.일반(PL)'!F46</f>
        <v>549000</v>
      </c>
      <c r="F117" s="600"/>
    </row>
    <row r="118" spans="1:6" ht="16.5" customHeight="1">
      <c r="A118" s="599">
        <v>4</v>
      </c>
      <c r="B118" s="249" t="s">
        <v>670</v>
      </c>
      <c r="C118" s="600">
        <f>'6.일반(PL)'!D47</f>
        <v>7528550</v>
      </c>
      <c r="D118" s="601"/>
      <c r="E118" s="602">
        <f>'6.일반(PL)'!F47</f>
        <v>5310950</v>
      </c>
      <c r="F118" s="600"/>
    </row>
    <row r="119" spans="1:6" ht="16.5" customHeight="1">
      <c r="A119" s="599">
        <v>5</v>
      </c>
      <c r="B119" s="249" t="s">
        <v>671</v>
      </c>
      <c r="C119" s="600">
        <f>'6.일반(PL)'!D48</f>
        <v>39993260</v>
      </c>
      <c r="D119" s="601"/>
      <c r="E119" s="602">
        <f>'6.일반(PL)'!F48</f>
        <v>32389320</v>
      </c>
      <c r="F119" s="600"/>
    </row>
    <row r="120" spans="1:6" ht="16.5" customHeight="1">
      <c r="A120" s="599">
        <v>6</v>
      </c>
      <c r="B120" s="249" t="s">
        <v>672</v>
      </c>
      <c r="C120" s="600">
        <f>'6.일반(PL)'!D49</f>
        <v>0</v>
      </c>
      <c r="D120" s="601"/>
      <c r="E120" s="602">
        <f>'6.일반(PL)'!F49</f>
        <v>0</v>
      </c>
      <c r="F120" s="600"/>
    </row>
    <row r="121" spans="1:6" ht="16.5" customHeight="1">
      <c r="A121" s="603">
        <v>7</v>
      </c>
      <c r="B121" s="604" t="s">
        <v>673</v>
      </c>
      <c r="C121" s="605">
        <f>'6.일반(PL)'!D50</f>
        <v>7651450</v>
      </c>
      <c r="D121" s="606"/>
      <c r="E121" s="607">
        <f>'6.일반(PL)'!F50</f>
        <v>3950000</v>
      </c>
      <c r="F121" s="608"/>
    </row>
    <row r="122" spans="1:6" ht="16.5" customHeight="1">
      <c r="A122" s="641" t="s">
        <v>674</v>
      </c>
      <c r="B122" s="196" t="s">
        <v>675</v>
      </c>
      <c r="C122" s="584"/>
      <c r="D122" s="585">
        <f>SUM(C123:C158)</f>
        <v>712138628</v>
      </c>
      <c r="E122" s="586"/>
      <c r="F122" s="584">
        <f>SUM(E123:E158)</f>
        <v>555816730</v>
      </c>
    </row>
    <row r="123" spans="1:6" ht="16.5" customHeight="1">
      <c r="A123" s="652">
        <v>1</v>
      </c>
      <c r="B123" s="594" t="s">
        <v>676</v>
      </c>
      <c r="C123" s="595">
        <f>'6.일반(PL)'!D52</f>
        <v>42578781</v>
      </c>
      <c r="D123" s="596"/>
      <c r="E123" s="597">
        <f>'6.일반(PL)'!F52</f>
        <v>59437138</v>
      </c>
      <c r="F123" s="598"/>
    </row>
    <row r="124" spans="1:6" ht="16.5" customHeight="1">
      <c r="A124" s="653">
        <v>2</v>
      </c>
      <c r="B124" s="249" t="s">
        <v>677</v>
      </c>
      <c r="C124" s="600">
        <f>'6.일반(PL)'!D53</f>
        <v>353362110</v>
      </c>
      <c r="D124" s="601"/>
      <c r="E124" s="602">
        <f>'6.일반(PL)'!F53</f>
        <v>186559474</v>
      </c>
      <c r="F124" s="600"/>
    </row>
    <row r="125" spans="1:6" ht="16.5" customHeight="1">
      <c r="A125" s="653">
        <v>3</v>
      </c>
      <c r="B125" s="249" t="s">
        <v>678</v>
      </c>
      <c r="C125" s="600">
        <f>'5.신용(PL)'!D94+'6.일반(PL)'!D54</f>
        <v>32363639</v>
      </c>
      <c r="D125" s="601"/>
      <c r="E125" s="602">
        <f>'5.신용(PL)'!F94+'6.일반(PL)'!F54</f>
        <v>32181822</v>
      </c>
      <c r="F125" s="600"/>
    </row>
    <row r="126" spans="1:6" ht="16.5" customHeight="1">
      <c r="A126" s="653">
        <v>4</v>
      </c>
      <c r="B126" s="249" t="s">
        <v>679</v>
      </c>
      <c r="C126" s="600">
        <f>'6.일반(PL)'!D55</f>
        <v>0</v>
      </c>
      <c r="D126" s="601"/>
      <c r="E126" s="602">
        <f>'6.일반(PL)'!F55</f>
        <v>0</v>
      </c>
      <c r="F126" s="600"/>
    </row>
    <row r="127" spans="1:6" ht="16.5" customHeight="1">
      <c r="A127" s="653">
        <v>5</v>
      </c>
      <c r="B127" s="249" t="s">
        <v>680</v>
      </c>
      <c r="C127" s="600">
        <f>'6.일반(PL)'!D56</f>
        <v>0</v>
      </c>
      <c r="D127" s="601"/>
      <c r="E127" s="602">
        <f>'6.일반(PL)'!F56</f>
        <v>0</v>
      </c>
      <c r="F127" s="600"/>
    </row>
    <row r="128" spans="1:6" ht="16.5" customHeight="1">
      <c r="A128" s="653">
        <v>6</v>
      </c>
      <c r="B128" s="249" t="s">
        <v>681</v>
      </c>
      <c r="C128" s="600">
        <f>'6.일반(PL)'!D57</f>
        <v>0</v>
      </c>
      <c r="D128" s="601"/>
      <c r="E128" s="602">
        <f>'6.일반(PL)'!F57</f>
        <v>0</v>
      </c>
      <c r="F128" s="600"/>
    </row>
    <row r="129" spans="1:6" ht="16.5" customHeight="1">
      <c r="A129" s="653">
        <v>7</v>
      </c>
      <c r="B129" s="249" t="s">
        <v>682</v>
      </c>
      <c r="C129" s="600">
        <f>'6.일반(PL)'!D58</f>
        <v>0</v>
      </c>
      <c r="D129" s="601"/>
      <c r="E129" s="602">
        <f>'6.일반(PL)'!F58</f>
        <v>0</v>
      </c>
      <c r="F129" s="600"/>
    </row>
    <row r="130" spans="1:6" ht="16.5" customHeight="1">
      <c r="A130" s="653">
        <v>8</v>
      </c>
      <c r="B130" s="249" t="s">
        <v>683</v>
      </c>
      <c r="C130" s="600">
        <f>'5.신용(PL)'!D95+'6.일반(PL)'!D59</f>
        <v>0</v>
      </c>
      <c r="D130" s="601"/>
      <c r="E130" s="602">
        <f>'5.신용(PL)'!F95+'6.일반(PL)'!F59</f>
        <v>0</v>
      </c>
      <c r="F130" s="600"/>
    </row>
    <row r="131" spans="1:6" ht="16.5" customHeight="1">
      <c r="A131" s="653">
        <v>9</v>
      </c>
      <c r="B131" s="249" t="s">
        <v>684</v>
      </c>
      <c r="C131" s="600">
        <f>'6.일반(PL)'!D62</f>
        <v>0</v>
      </c>
      <c r="D131" s="601"/>
      <c r="E131" s="602">
        <f>'6.일반(PL)'!F62</f>
        <v>0</v>
      </c>
      <c r="F131" s="600"/>
    </row>
    <row r="132" spans="1:6" ht="16.5" customHeight="1">
      <c r="A132" s="653">
        <v>10</v>
      </c>
      <c r="B132" s="249" t="s">
        <v>685</v>
      </c>
      <c r="C132" s="600">
        <f>'6.일반(PL)'!D63</f>
        <v>0</v>
      </c>
      <c r="D132" s="601"/>
      <c r="E132" s="602">
        <f>'6.일반(PL)'!F63</f>
        <v>0</v>
      </c>
      <c r="F132" s="600"/>
    </row>
    <row r="133" spans="1:6" ht="16.5" customHeight="1">
      <c r="A133" s="653">
        <v>11</v>
      </c>
      <c r="B133" s="249" t="s">
        <v>686</v>
      </c>
      <c r="C133" s="600">
        <f>'5.신용(PL)'!D93+'6.일반(PL)'!D64</f>
        <v>0</v>
      </c>
      <c r="D133" s="601"/>
      <c r="E133" s="602">
        <f>'5.신용(PL)'!F93+'6.일반(PL)'!F64</f>
        <v>0</v>
      </c>
      <c r="F133" s="600"/>
    </row>
    <row r="134" spans="1:6" ht="16.5" customHeight="1">
      <c r="A134" s="653">
        <v>12</v>
      </c>
      <c r="B134" s="249" t="s">
        <v>687</v>
      </c>
      <c r="C134" s="600">
        <f>'5.신용(PL)'!D92+'6.일반(PL)'!D65</f>
        <v>0</v>
      </c>
      <c r="D134" s="601"/>
      <c r="E134" s="602">
        <f>'5.신용(PL)'!F92+'6.일반(PL)'!F65</f>
        <v>4099000</v>
      </c>
      <c r="F134" s="600"/>
    </row>
    <row r="135" spans="1:6" ht="16.5" customHeight="1">
      <c r="A135" s="653">
        <v>13</v>
      </c>
      <c r="B135" s="249" t="s">
        <v>688</v>
      </c>
      <c r="C135" s="600">
        <f>'5.신용(PL)'!D97+'6.일반(PL)'!D66</f>
        <v>0</v>
      </c>
      <c r="D135" s="601"/>
      <c r="E135" s="602">
        <f>'5.신용(PL)'!F97+'6.일반(PL)'!F66</f>
        <v>0</v>
      </c>
      <c r="F135" s="600"/>
    </row>
    <row r="136" spans="1:6" ht="16.5" customHeight="1">
      <c r="A136" s="653">
        <v>14</v>
      </c>
      <c r="B136" s="249" t="s">
        <v>689</v>
      </c>
      <c r="C136" s="600">
        <f>'6.일반(PL)'!D67</f>
        <v>14039654</v>
      </c>
      <c r="D136" s="601"/>
      <c r="E136" s="602">
        <f>'6.일반(PL)'!F67</f>
        <v>19389364</v>
      </c>
      <c r="F136" s="600"/>
    </row>
    <row r="137" spans="1:6" ht="16.5" customHeight="1">
      <c r="A137" s="653">
        <v>15</v>
      </c>
      <c r="B137" s="249" t="s">
        <v>690</v>
      </c>
      <c r="C137" s="600">
        <f>'6.일반(PL)'!D68</f>
        <v>0</v>
      </c>
      <c r="D137" s="601"/>
      <c r="E137" s="602">
        <f>'6.일반(PL)'!F68</f>
        <v>0</v>
      </c>
      <c r="F137" s="600"/>
    </row>
    <row r="138" spans="1:6" ht="16.5" customHeight="1">
      <c r="A138" s="653">
        <v>16</v>
      </c>
      <c r="B138" s="249" t="s">
        <v>691</v>
      </c>
      <c r="C138" s="600">
        <f>'5.신용(PL)'!D96+'6.일반(PL)'!D69</f>
        <v>113300640</v>
      </c>
      <c r="D138" s="601"/>
      <c r="E138" s="602">
        <f>'5.신용(PL)'!F96+'6.일반(PL)'!F69</f>
        <v>123916328</v>
      </c>
      <c r="F138" s="600"/>
    </row>
    <row r="139" spans="1:6" ht="16.5" customHeight="1">
      <c r="A139" s="653">
        <v>17</v>
      </c>
      <c r="B139" s="249" t="s">
        <v>692</v>
      </c>
      <c r="C139" s="598">
        <f>'6.일반(PL)'!D70</f>
        <v>0</v>
      </c>
      <c r="D139" s="654"/>
      <c r="E139" s="602">
        <f>'6.일반(PL)'!F70</f>
        <v>0</v>
      </c>
      <c r="F139" s="600"/>
    </row>
    <row r="140" spans="1:6" ht="16.5" customHeight="1">
      <c r="A140" s="653">
        <v>18</v>
      </c>
      <c r="B140" s="249" t="s">
        <v>693</v>
      </c>
      <c r="C140" s="600">
        <f>'5.신용(PL)'!D98+'6.일반(PL)'!D71</f>
        <v>17230508</v>
      </c>
      <c r="D140" s="601"/>
      <c r="E140" s="602">
        <f>'5.신용(PL)'!F98+'6.일반(PL)'!F71</f>
        <v>16320973</v>
      </c>
      <c r="F140" s="600"/>
    </row>
    <row r="141" spans="1:6" ht="16.5" customHeight="1">
      <c r="A141" s="653">
        <v>19</v>
      </c>
      <c r="B141" s="249" t="s">
        <v>694</v>
      </c>
      <c r="C141" s="600">
        <f>'6.일반(PL)'!D72</f>
        <v>0</v>
      </c>
      <c r="D141" s="601"/>
      <c r="E141" s="602">
        <f>'6.일반(PL)'!F72</f>
        <v>0</v>
      </c>
      <c r="F141" s="600"/>
    </row>
    <row r="142" spans="1:6" ht="16.5" customHeight="1">
      <c r="A142" s="653">
        <v>20</v>
      </c>
      <c r="B142" s="249" t="s">
        <v>695</v>
      </c>
      <c r="C142" s="600">
        <f>'6.일반(PL)'!D73</f>
        <v>0</v>
      </c>
      <c r="D142" s="601"/>
      <c r="E142" s="602">
        <f>'6.일반(PL)'!F73</f>
        <v>0</v>
      </c>
      <c r="F142" s="600"/>
    </row>
    <row r="143" spans="1:6" ht="16.5" customHeight="1">
      <c r="A143" s="653">
        <v>21</v>
      </c>
      <c r="B143" s="249" t="s">
        <v>696</v>
      </c>
      <c r="C143" s="600">
        <f>'5.신용(PL)'!D99+'6.일반(PL)'!D74</f>
        <v>879900</v>
      </c>
      <c r="D143" s="601"/>
      <c r="E143" s="602">
        <f>'5.신용(PL)'!F99+'6.일반(PL)'!F74</f>
        <v>1463323</v>
      </c>
      <c r="F143" s="600"/>
    </row>
    <row r="144" spans="1:6" ht="16.5" customHeight="1">
      <c r="A144" s="653">
        <v>22</v>
      </c>
      <c r="B144" s="249" t="s">
        <v>697</v>
      </c>
      <c r="C144" s="600">
        <f>'6.일반(PL)'!D75</f>
        <v>0</v>
      </c>
      <c r="D144" s="601"/>
      <c r="E144" s="602">
        <f>'6.일반(PL)'!F75</f>
        <v>0</v>
      </c>
      <c r="F144" s="600"/>
    </row>
    <row r="145" spans="1:6" ht="16.5" customHeight="1">
      <c r="A145" s="653">
        <v>23</v>
      </c>
      <c r="B145" s="249" t="s">
        <v>698</v>
      </c>
      <c r="C145" s="600">
        <f>'5.신용(PL)'!D101+'6.일반(PL)'!D77</f>
        <v>0</v>
      </c>
      <c r="D145" s="601"/>
      <c r="E145" s="602">
        <f>'5.신용(PL)'!F101+'6.일반(PL)'!F77</f>
        <v>0</v>
      </c>
      <c r="F145" s="600"/>
    </row>
    <row r="146" spans="1:6" ht="16.5" customHeight="1">
      <c r="A146" s="653">
        <v>24</v>
      </c>
      <c r="B146" s="249" t="s">
        <v>699</v>
      </c>
      <c r="C146" s="600">
        <f>'6.일반(PL)'!D78</f>
        <v>0</v>
      </c>
      <c r="D146" s="601"/>
      <c r="E146" s="602">
        <f>'6.일반(PL)'!F78</f>
        <v>0</v>
      </c>
      <c r="F146" s="600"/>
    </row>
    <row r="147" spans="1:6" ht="16.5" customHeight="1">
      <c r="A147" s="653">
        <v>25</v>
      </c>
      <c r="B147" s="249" t="s">
        <v>700</v>
      </c>
      <c r="C147" s="600">
        <f>'6.일반(PL)'!D81</f>
        <v>0</v>
      </c>
      <c r="D147" s="601"/>
      <c r="E147" s="602">
        <f>'6.일반(PL)'!F81</f>
        <v>0</v>
      </c>
      <c r="F147" s="600"/>
    </row>
    <row r="148" spans="1:6" ht="16.5" customHeight="1">
      <c r="A148" s="653">
        <v>26</v>
      </c>
      <c r="B148" s="249" t="s">
        <v>701</v>
      </c>
      <c r="C148" s="600">
        <f>'6.일반(PL)'!D82</f>
        <v>0</v>
      </c>
      <c r="D148" s="601"/>
      <c r="E148" s="602">
        <f>'6.일반(PL)'!F82</f>
        <v>0</v>
      </c>
      <c r="F148" s="600"/>
    </row>
    <row r="149" spans="1:6" ht="16.5" customHeight="1">
      <c r="A149" s="653">
        <v>27</v>
      </c>
      <c r="B149" s="249" t="s">
        <v>702</v>
      </c>
      <c r="C149" s="600">
        <f>'6.일반(PL)'!D83</f>
        <v>0</v>
      </c>
      <c r="D149" s="601"/>
      <c r="E149" s="602">
        <f>'6.일반(PL)'!F83</f>
        <v>0</v>
      </c>
      <c r="F149" s="600"/>
    </row>
    <row r="150" spans="1:6" ht="16.5" customHeight="1">
      <c r="A150" s="653">
        <v>28</v>
      </c>
      <c r="B150" s="249" t="s">
        <v>703</v>
      </c>
      <c r="C150" s="600">
        <f>'5.신용(PL)'!D103+'6.일반(PL)'!D60</f>
        <v>0</v>
      </c>
      <c r="D150" s="601"/>
      <c r="E150" s="602">
        <f>'5.신용(PL)'!F103+'6.일반(PL)'!F60</f>
        <v>0</v>
      </c>
      <c r="F150" s="600"/>
    </row>
    <row r="151" spans="1:6" ht="16.5" customHeight="1">
      <c r="A151" s="653">
        <v>29</v>
      </c>
      <c r="B151" s="249" t="s">
        <v>704</v>
      </c>
      <c r="C151" s="600">
        <f>'5.신용(PL)'!D104+'6.일반(PL)'!D61</f>
        <v>0</v>
      </c>
      <c r="D151" s="601"/>
      <c r="E151" s="602">
        <f>'5.신용(PL)'!F104+'6.일반(PL)'!F61</f>
        <v>0</v>
      </c>
      <c r="F151" s="600"/>
    </row>
    <row r="152" spans="1:6" ht="16.5" customHeight="1">
      <c r="A152" s="653">
        <v>30</v>
      </c>
      <c r="B152" s="249" t="s">
        <v>705</v>
      </c>
      <c r="C152" s="600">
        <f>'5.신용(PL)'!D102+'6.일반(PL)'!D76</f>
        <v>0</v>
      </c>
      <c r="D152" s="601"/>
      <c r="E152" s="602">
        <f>'5.신용(PL)'!F102+'6.일반(PL)'!F76</f>
        <v>0</v>
      </c>
      <c r="F152" s="600"/>
    </row>
    <row r="153" spans="1:6" ht="16.5" customHeight="1">
      <c r="A153" s="653">
        <v>31</v>
      </c>
      <c r="B153" s="249" t="s">
        <v>706</v>
      </c>
      <c r="C153" s="600">
        <f>'5.신용(PL)'!D106+'6.일반(PL)'!D84</f>
        <v>0</v>
      </c>
      <c r="D153" s="601"/>
      <c r="E153" s="655">
        <f>'5.신용(PL)'!F106+'6.일반(PL)'!F84</f>
        <v>0</v>
      </c>
      <c r="F153" s="600"/>
    </row>
    <row r="154" spans="1:6" ht="16.5" customHeight="1">
      <c r="A154" s="653">
        <v>32</v>
      </c>
      <c r="B154" s="249" t="s">
        <v>707</v>
      </c>
      <c r="C154" s="600">
        <f>'5.신용(PL)'!D107+'6.일반(PL)'!D85</f>
        <v>0</v>
      </c>
      <c r="D154" s="601"/>
      <c r="E154" s="655">
        <f>'5.신용(PL)'!F107+'6.일반(PL)'!F85</f>
        <v>0</v>
      </c>
      <c r="F154" s="600"/>
    </row>
    <row r="155" spans="1:6" ht="16.5" customHeight="1">
      <c r="A155" s="653">
        <v>33</v>
      </c>
      <c r="B155" s="249" t="s">
        <v>708</v>
      </c>
      <c r="C155" s="600">
        <f>'5.신용(PL)'!D108+'6.일반(PL)'!D86</f>
        <v>19484740</v>
      </c>
      <c r="D155" s="601"/>
      <c r="E155" s="655">
        <f>'5.신용(PL)'!F108+'6.일반(PL)'!F86</f>
        <v>12238399</v>
      </c>
      <c r="F155" s="600"/>
    </row>
    <row r="156" spans="1:6" ht="16.5" customHeight="1">
      <c r="A156" s="653">
        <v>34</v>
      </c>
      <c r="B156" s="249" t="s">
        <v>709</v>
      </c>
      <c r="C156" s="600">
        <f>'5.신용(PL)'!D109+'6.일반(PL)'!D87</f>
        <v>0</v>
      </c>
      <c r="D156" s="601"/>
      <c r="E156" s="655">
        <f>'5.신용(PL)'!F109+'6.일반(PL)'!F87</f>
        <v>0</v>
      </c>
      <c r="F156" s="600"/>
    </row>
    <row r="157" spans="1:6" ht="16.5" customHeight="1">
      <c r="A157" s="653">
        <v>35</v>
      </c>
      <c r="B157" s="249" t="s">
        <v>710</v>
      </c>
      <c r="C157" s="600">
        <f>'6.일반(PL)'!D88</f>
        <v>0</v>
      </c>
      <c r="D157" s="601"/>
      <c r="E157" s="655">
        <f>'6.일반(PL)'!F88</f>
        <v>0</v>
      </c>
      <c r="F157" s="600"/>
    </row>
    <row r="158" spans="1:6" ht="16.5" customHeight="1">
      <c r="A158" s="656">
        <v>36</v>
      </c>
      <c r="B158" s="604" t="s">
        <v>711</v>
      </c>
      <c r="C158" s="605">
        <f>'5.신용(PL)'!D110+'6.일반(PL)'!D89</f>
        <v>118898656</v>
      </c>
      <c r="D158" s="606"/>
      <c r="E158" s="611">
        <f>'5.신용(PL)'!F110+'6.일반(PL)'!F89</f>
        <v>100210909</v>
      </c>
      <c r="F158" s="608"/>
    </row>
    <row r="159" spans="1:6" ht="16.5" customHeight="1">
      <c r="A159" s="641" t="s">
        <v>712</v>
      </c>
      <c r="B159" s="196" t="s">
        <v>713</v>
      </c>
      <c r="C159" s="584"/>
      <c r="D159" s="585">
        <f>SUM(C160:C189)</f>
        <v>154606368</v>
      </c>
      <c r="E159" s="657"/>
      <c r="F159" s="584">
        <f>SUM(E160:E189)</f>
        <v>109266135</v>
      </c>
    </row>
    <row r="160" spans="1:6" ht="16.5" customHeight="1">
      <c r="A160" s="652">
        <v>1</v>
      </c>
      <c r="B160" s="594" t="s">
        <v>714</v>
      </c>
      <c r="C160" s="595">
        <f>'6.일반(PL)'!D91</f>
        <v>39040314</v>
      </c>
      <c r="D160" s="596"/>
      <c r="E160" s="610">
        <f>'6.일반(PL)'!F91</f>
        <v>55098703</v>
      </c>
      <c r="F160" s="598"/>
    </row>
    <row r="161" spans="1:6" ht="16.5" customHeight="1">
      <c r="A161" s="653">
        <v>2</v>
      </c>
      <c r="B161" s="249" t="s">
        <v>715</v>
      </c>
      <c r="C161" s="600">
        <f>'6.일반(PL)'!D92</f>
        <v>0</v>
      </c>
      <c r="D161" s="601"/>
      <c r="E161" s="655">
        <f>'6.일반(PL)'!F92</f>
        <v>0</v>
      </c>
      <c r="F161" s="600"/>
    </row>
    <row r="162" spans="1:6" ht="16.5" customHeight="1">
      <c r="A162" s="653">
        <v>3</v>
      </c>
      <c r="B162" s="249" t="s">
        <v>716</v>
      </c>
      <c r="C162" s="600">
        <f>'6.일반(PL)'!D93</f>
        <v>0</v>
      </c>
      <c r="D162" s="601"/>
      <c r="E162" s="655">
        <f>'6.일반(PL)'!F93</f>
        <v>0</v>
      </c>
      <c r="F162" s="600"/>
    </row>
    <row r="163" spans="1:6" ht="16.5" customHeight="1">
      <c r="A163" s="653">
        <v>4</v>
      </c>
      <c r="B163" s="249" t="s">
        <v>717</v>
      </c>
      <c r="C163" s="600">
        <f>'6.일반(PL)'!D94</f>
        <v>0</v>
      </c>
      <c r="D163" s="601"/>
      <c r="E163" s="655">
        <f>'6.일반(PL)'!F94</f>
        <v>0</v>
      </c>
      <c r="F163" s="600"/>
    </row>
    <row r="164" spans="1:6" ht="16.5" customHeight="1">
      <c r="A164" s="653">
        <v>5</v>
      </c>
      <c r="B164" s="249" t="s">
        <v>718</v>
      </c>
      <c r="C164" s="600">
        <f>'6.일반(PL)'!D95</f>
        <v>0</v>
      </c>
      <c r="D164" s="601"/>
      <c r="E164" s="655">
        <f>'6.일반(PL)'!F95</f>
        <v>0</v>
      </c>
      <c r="F164" s="600"/>
    </row>
    <row r="165" spans="1:6" ht="16.5" customHeight="1">
      <c r="A165" s="653">
        <v>6</v>
      </c>
      <c r="B165" s="249" t="s">
        <v>719</v>
      </c>
      <c r="C165" s="600">
        <f>'5.신용(PL)'!D114+'6.일반(PL)'!D96</f>
        <v>0</v>
      </c>
      <c r="D165" s="601"/>
      <c r="E165" s="655">
        <f>'5.신용(PL)'!F114+'6.일반(PL)'!F96</f>
        <v>0</v>
      </c>
      <c r="F165" s="600"/>
    </row>
    <row r="166" spans="1:6" ht="16.5" customHeight="1">
      <c r="A166" s="653">
        <v>7</v>
      </c>
      <c r="B166" s="249" t="s">
        <v>720</v>
      </c>
      <c r="C166" s="600">
        <f>'6.일반(PL)'!D97</f>
        <v>0</v>
      </c>
      <c r="D166" s="601"/>
      <c r="E166" s="655">
        <f>'6.일반(PL)'!F97</f>
        <v>0</v>
      </c>
      <c r="F166" s="600"/>
    </row>
    <row r="167" spans="1:6" ht="16.5" customHeight="1">
      <c r="A167" s="653">
        <v>8</v>
      </c>
      <c r="B167" s="249" t="s">
        <v>721</v>
      </c>
      <c r="C167" s="600">
        <f>'6.일반(PL)'!D98</f>
        <v>0</v>
      </c>
      <c r="D167" s="601"/>
      <c r="E167" s="655">
        <f>'6.일반(PL)'!F98</f>
        <v>0</v>
      </c>
      <c r="F167" s="600"/>
    </row>
    <row r="168" spans="1:6" ht="16.5" customHeight="1">
      <c r="A168" s="653">
        <v>9</v>
      </c>
      <c r="B168" s="249" t="s">
        <v>722</v>
      </c>
      <c r="C168" s="600">
        <f>'5.신용(PL)'!D113+'6.일반(PL)'!D99</f>
        <v>0</v>
      </c>
      <c r="D168" s="601"/>
      <c r="E168" s="655">
        <f>'5.신용(PL)'!F113+'6.일반(PL)'!F99</f>
        <v>0</v>
      </c>
      <c r="F168" s="600"/>
    </row>
    <row r="169" spans="1:6" ht="16.5" customHeight="1">
      <c r="A169" s="653">
        <v>10</v>
      </c>
      <c r="B169" s="249" t="s">
        <v>723</v>
      </c>
      <c r="C169" s="600">
        <f>'5.신용(PL)'!D112+'6.일반(PL)'!D100</f>
        <v>22636</v>
      </c>
      <c r="D169" s="601"/>
      <c r="E169" s="655">
        <f>'5.신용(PL)'!F112+'6.일반(PL)'!F100</f>
        <v>5499</v>
      </c>
      <c r="F169" s="600"/>
    </row>
    <row r="170" spans="1:6" ht="16.5" customHeight="1">
      <c r="A170" s="653">
        <v>11</v>
      </c>
      <c r="B170" s="249" t="s">
        <v>724</v>
      </c>
      <c r="C170" s="600">
        <f>'5.신용(PL)'!D117+'6.일반(PL)'!D101</f>
        <v>0</v>
      </c>
      <c r="D170" s="601"/>
      <c r="E170" s="655">
        <f>'5.신용(PL)'!F117+'6.일반(PL)'!F101</f>
        <v>0</v>
      </c>
      <c r="F170" s="600"/>
    </row>
    <row r="171" spans="1:6" ht="16.5" customHeight="1">
      <c r="A171" s="653">
        <v>12</v>
      </c>
      <c r="B171" s="249" t="s">
        <v>725</v>
      </c>
      <c r="C171" s="600">
        <f>'6.일반(PL)'!D102</f>
        <v>0</v>
      </c>
      <c r="D171" s="601"/>
      <c r="E171" s="655">
        <f>'6.일반(PL)'!F102</f>
        <v>0</v>
      </c>
      <c r="F171" s="600"/>
    </row>
    <row r="172" spans="1:6" ht="16.5" customHeight="1">
      <c r="A172" s="653">
        <v>13</v>
      </c>
      <c r="B172" s="249" t="s">
        <v>726</v>
      </c>
      <c r="C172" s="600">
        <f>'5.신용(PL)'!D115+'6.일반(PL)'!D103</f>
        <v>0</v>
      </c>
      <c r="D172" s="601"/>
      <c r="E172" s="655">
        <f>'5.신용(PL)'!F115+'6.일반(PL)'!F103</f>
        <v>0</v>
      </c>
      <c r="F172" s="600"/>
    </row>
    <row r="173" spans="1:6" ht="16.5" customHeight="1">
      <c r="A173" s="653">
        <v>14</v>
      </c>
      <c r="B173" s="249" t="s">
        <v>727</v>
      </c>
      <c r="C173" s="600">
        <f>'6.일반(PL)'!D104</f>
        <v>34047871</v>
      </c>
      <c r="D173" s="601"/>
      <c r="E173" s="655">
        <f>'6.일반(PL)'!F104</f>
        <v>36549465</v>
      </c>
      <c r="F173" s="600"/>
    </row>
    <row r="174" spans="1:6" ht="16.5" customHeight="1">
      <c r="A174" s="653">
        <v>15</v>
      </c>
      <c r="B174" s="249" t="s">
        <v>728</v>
      </c>
      <c r="C174" s="600">
        <f>'5.신용(PL)'!D116+'6.일반(PL)'!D105</f>
        <v>0</v>
      </c>
      <c r="D174" s="601"/>
      <c r="E174" s="655">
        <f>'5.신용(PL)'!F116+'6.일반(PL)'!F105</f>
        <v>0</v>
      </c>
      <c r="F174" s="600"/>
    </row>
    <row r="175" spans="1:6" ht="16.5" customHeight="1">
      <c r="A175" s="653">
        <v>16</v>
      </c>
      <c r="B175" s="249" t="s">
        <v>729</v>
      </c>
      <c r="C175" s="600">
        <f>'6.일반(PL)'!D106</f>
        <v>0</v>
      </c>
      <c r="D175" s="601"/>
      <c r="E175" s="655">
        <f>'6.일반(PL)'!F106</f>
        <v>0</v>
      </c>
      <c r="F175" s="600"/>
    </row>
    <row r="176" spans="1:6" ht="16.5" customHeight="1">
      <c r="A176" s="653">
        <v>17</v>
      </c>
      <c r="B176" s="249" t="s">
        <v>730</v>
      </c>
      <c r="C176" s="600">
        <f>'5.신용(PL)'!D118+'6.일반(PL)'!D107</f>
        <v>4592900</v>
      </c>
      <c r="D176" s="601"/>
      <c r="E176" s="655">
        <f>'5.신용(PL)'!F118+'6.일반(PL)'!F107</f>
        <v>1908661</v>
      </c>
      <c r="F176" s="600"/>
    </row>
    <row r="177" spans="1:6" ht="16.5" customHeight="1">
      <c r="A177" s="653">
        <v>18</v>
      </c>
      <c r="B177" s="249" t="s">
        <v>731</v>
      </c>
      <c r="C177" s="600">
        <f>'6.일반(PL)'!D108</f>
        <v>0</v>
      </c>
      <c r="D177" s="601"/>
      <c r="E177" s="655">
        <f>'6.일반(PL)'!F108</f>
        <v>0</v>
      </c>
      <c r="F177" s="600"/>
    </row>
    <row r="178" spans="1:6" ht="16.5" customHeight="1">
      <c r="A178" s="653">
        <v>19</v>
      </c>
      <c r="B178" s="249" t="s">
        <v>732</v>
      </c>
      <c r="C178" s="600">
        <f>'6.일반(PL)'!D109</f>
        <v>0</v>
      </c>
      <c r="D178" s="601"/>
      <c r="E178" s="655">
        <f>'6.일반(PL)'!F109</f>
        <v>0</v>
      </c>
      <c r="F178" s="600"/>
    </row>
    <row r="179" spans="1:6" ht="16.5" customHeight="1">
      <c r="A179" s="653">
        <v>20</v>
      </c>
      <c r="B179" s="249" t="s">
        <v>733</v>
      </c>
      <c r="C179" s="600">
        <f>'5.신용(PL)'!D119+'6.일반(PL)'!D110</f>
        <v>9000000</v>
      </c>
      <c r="D179" s="601"/>
      <c r="E179" s="655">
        <f>'5.신용(PL)'!F119+'6.일반(PL)'!F110</f>
        <v>5600000</v>
      </c>
      <c r="F179" s="600"/>
    </row>
    <row r="180" spans="1:6" ht="16.5" customHeight="1">
      <c r="A180" s="653">
        <v>21</v>
      </c>
      <c r="B180" s="249" t="s">
        <v>734</v>
      </c>
      <c r="C180" s="600">
        <f>'6.일반(PL)'!D111</f>
        <v>0</v>
      </c>
      <c r="D180" s="601"/>
      <c r="E180" s="655">
        <f>'6.일반(PL)'!F111</f>
        <v>0</v>
      </c>
      <c r="F180" s="600"/>
    </row>
    <row r="181" spans="1:6" ht="16.5" customHeight="1">
      <c r="A181" s="653">
        <v>22</v>
      </c>
      <c r="B181" s="249" t="s">
        <v>735</v>
      </c>
      <c r="C181" s="600">
        <f>'6.일반(PL)'!D112</f>
        <v>0</v>
      </c>
      <c r="D181" s="601"/>
      <c r="E181" s="655">
        <f>'6.일반(PL)'!F112</f>
        <v>0</v>
      </c>
      <c r="F181" s="600"/>
    </row>
    <row r="182" spans="1:6" ht="16.5" customHeight="1">
      <c r="A182" s="653">
        <v>23</v>
      </c>
      <c r="B182" s="249" t="s">
        <v>736</v>
      </c>
      <c r="C182" s="600">
        <f>'5.신용(PL)'!D120+'6.일반(PL)'!D113</f>
        <v>56145460</v>
      </c>
      <c r="D182" s="601"/>
      <c r="E182" s="655">
        <f>'5.신용(PL)'!F120+'6.일반(PL)'!F113</f>
        <v>0</v>
      </c>
      <c r="F182" s="600"/>
    </row>
    <row r="183" spans="1:6" ht="16.5" customHeight="1">
      <c r="A183" s="653">
        <v>24</v>
      </c>
      <c r="B183" s="249" t="s">
        <v>737</v>
      </c>
      <c r="C183" s="600">
        <f>'6.일반(PL)'!D114</f>
        <v>0</v>
      </c>
      <c r="D183" s="601"/>
      <c r="E183" s="655">
        <f>'6.일반(PL)'!F114</f>
        <v>0</v>
      </c>
      <c r="F183" s="600"/>
    </row>
    <row r="184" spans="1:6" ht="16.5" customHeight="1">
      <c r="A184" s="653">
        <v>25</v>
      </c>
      <c r="B184" s="249" t="s">
        <v>738</v>
      </c>
      <c r="C184" s="600">
        <f>'5.신용(PL)'!D122+'6.일반(PL)'!D117</f>
        <v>0</v>
      </c>
      <c r="D184" s="601"/>
      <c r="E184" s="655">
        <f>'5.신용(PL)'!F122+'6.일반(PL)'!F117</f>
        <v>0</v>
      </c>
      <c r="F184" s="600"/>
    </row>
    <row r="185" spans="1:6" ht="16.5" customHeight="1">
      <c r="A185" s="653">
        <v>26</v>
      </c>
      <c r="B185" s="249" t="s">
        <v>739</v>
      </c>
      <c r="C185" s="600">
        <f>'5.신용(PL)'!D123+'6.일반(PL)'!D118</f>
        <v>0</v>
      </c>
      <c r="D185" s="601"/>
      <c r="E185" s="655">
        <f>'5.신용(PL)'!F123+'6.일반(PL)'!F118</f>
        <v>0</v>
      </c>
      <c r="F185" s="600"/>
    </row>
    <row r="186" spans="1:6" ht="16.5" customHeight="1">
      <c r="A186" s="653">
        <v>27</v>
      </c>
      <c r="B186" s="249" t="s">
        <v>740</v>
      </c>
      <c r="C186" s="600">
        <f>'5.신용(PL)'!D124+'6.일반(PL)'!D120</f>
        <v>0</v>
      </c>
      <c r="D186" s="601"/>
      <c r="E186" s="655">
        <f>'5.신용(PL)'!F124+'6.일반(PL)'!F120</f>
        <v>0</v>
      </c>
      <c r="F186" s="600"/>
    </row>
    <row r="187" spans="1:6" ht="16.5" customHeight="1">
      <c r="A187" s="653">
        <v>28</v>
      </c>
      <c r="B187" s="249" t="s">
        <v>741</v>
      </c>
      <c r="C187" s="600">
        <f>'5.신용(PL)'!D125+'6.일반(PL)'!D121</f>
        <v>0</v>
      </c>
      <c r="D187" s="601"/>
      <c r="E187" s="655">
        <f>'5.신용(PL)'!F125+'6.일반(PL)'!F121</f>
        <v>0</v>
      </c>
      <c r="F187" s="600"/>
    </row>
    <row r="188" spans="1:6" ht="16.5" customHeight="1">
      <c r="A188" s="653">
        <v>29</v>
      </c>
      <c r="B188" s="249" t="s">
        <v>742</v>
      </c>
      <c r="C188" s="600">
        <f>'6.일반(PL)'!D122</f>
        <v>0</v>
      </c>
      <c r="D188" s="601"/>
      <c r="E188" s="655">
        <f>'6.일반(PL)'!F122</f>
        <v>0</v>
      </c>
      <c r="F188" s="600"/>
    </row>
    <row r="189" spans="1:6" ht="16.5" customHeight="1">
      <c r="A189" s="653">
        <v>30</v>
      </c>
      <c r="B189" s="604" t="s">
        <v>743</v>
      </c>
      <c r="C189" s="605">
        <f>'5.신용(PL)'!D126+'6.일반(PL)'!D123</f>
        <v>11757187</v>
      </c>
      <c r="D189" s="606"/>
      <c r="E189" s="611">
        <f>'5.신용(PL)'!F126+'6.일반(PL)'!F123</f>
        <v>10103807</v>
      </c>
      <c r="F189" s="608"/>
    </row>
    <row r="190" spans="1:6" ht="16.5" customHeight="1">
      <c r="A190" s="641" t="s">
        <v>744</v>
      </c>
      <c r="B190" s="196" t="s">
        <v>745</v>
      </c>
      <c r="C190" s="658"/>
      <c r="D190" s="659">
        <f>D112+C113+D122-D114-D159</f>
        <v>1724758014</v>
      </c>
      <c r="E190" s="660"/>
      <c r="F190" s="658">
        <f>F112+E113+F122-F114-F159</f>
        <v>2556129563</v>
      </c>
    </row>
    <row r="191" spans="1:6" ht="16.5" customHeight="1">
      <c r="A191" s="641" t="s">
        <v>746</v>
      </c>
      <c r="B191" s="196" t="s">
        <v>747</v>
      </c>
      <c r="C191" s="661">
        <f>'5.신용(PL)'!D131+'6.일반(PL)'!D126</f>
        <v>408099</v>
      </c>
      <c r="D191" s="662"/>
      <c r="E191" s="663">
        <f>'5.신용(PL)'!F131+'6.일반(PL)'!F126</f>
        <v>-1305278</v>
      </c>
      <c r="F191" s="584"/>
    </row>
    <row r="192" spans="1:6" ht="16.5" customHeight="1">
      <c r="A192" s="641" t="s">
        <v>748</v>
      </c>
      <c r="B192" s="196" t="s">
        <v>749</v>
      </c>
      <c r="C192" s="658"/>
      <c r="D192" s="659">
        <f>D190-C191</f>
        <v>1724349915</v>
      </c>
      <c r="E192" s="660"/>
      <c r="F192" s="658">
        <f>F190-E191</f>
        <v>2557434841</v>
      </c>
    </row>
    <row r="193" spans="1:6" ht="16.5" customHeight="1">
      <c r="A193" s="641" t="s">
        <v>750</v>
      </c>
      <c r="B193" s="196" t="s">
        <v>751</v>
      </c>
      <c r="C193" s="664"/>
      <c r="D193" s="665"/>
      <c r="E193" s="666"/>
      <c r="F193" s="664"/>
    </row>
    <row r="194" spans="1:6" ht="16.5" customHeight="1">
      <c r="A194" s="609"/>
      <c r="B194" s="667" t="s">
        <v>752</v>
      </c>
      <c r="C194" s="668"/>
      <c r="D194" s="669"/>
      <c r="E194" s="670"/>
      <c r="F194" s="671"/>
    </row>
    <row r="195" spans="1:6" ht="16.5" customHeight="1">
      <c r="A195" s="641" t="s">
        <v>753</v>
      </c>
      <c r="B195" s="196" t="s">
        <v>754</v>
      </c>
      <c r="C195" s="658"/>
      <c r="D195" s="659">
        <f>D192+D193</f>
        <v>1724349915</v>
      </c>
      <c r="E195" s="660"/>
      <c r="F195" s="658">
        <f>F192+F193</f>
        <v>2557434841</v>
      </c>
    </row>
    <row r="196" spans="1:6" ht="16.5" customHeight="1">
      <c r="A196" s="672"/>
      <c r="B196" s="673"/>
      <c r="C196" s="674"/>
      <c r="D196" s="675"/>
      <c r="E196" s="676"/>
      <c r="F196" s="671"/>
    </row>
    <row r="197" spans="1:6" ht="16.5" customHeight="1">
      <c r="A197" s="641" t="s">
        <v>755</v>
      </c>
      <c r="B197" s="196" t="s">
        <v>756</v>
      </c>
      <c r="C197" s="668"/>
      <c r="D197" s="669"/>
      <c r="E197" s="670"/>
      <c r="F197" s="668"/>
    </row>
    <row r="198" spans="1:6" ht="16.5" customHeight="1">
      <c r="A198" s="652"/>
      <c r="B198" s="677" t="s">
        <v>757</v>
      </c>
      <c r="C198" s="678"/>
      <c r="D198" s="679"/>
      <c r="E198" s="680"/>
      <c r="F198" s="681"/>
    </row>
    <row r="199" spans="1:6" ht="16.5" customHeight="1">
      <c r="A199" s="656"/>
      <c r="B199" s="682" t="s">
        <v>758</v>
      </c>
      <c r="C199" s="683"/>
      <c r="D199" s="684"/>
      <c r="E199" s="685"/>
      <c r="F199" s="683"/>
    </row>
    <row r="208" spans="1:6">
      <c r="D208" s="687"/>
    </row>
    <row r="211" spans="4:4">
      <c r="D211" s="687"/>
    </row>
  </sheetData>
  <mergeCells count="9">
    <mergeCell ref="A1:F1"/>
    <mergeCell ref="A2:F2"/>
    <mergeCell ref="A3:F3"/>
    <mergeCell ref="A5:B5"/>
    <mergeCell ref="A6:B7"/>
    <mergeCell ref="C6:D6"/>
    <mergeCell ref="E6:F6"/>
    <mergeCell ref="C7:D7"/>
    <mergeCell ref="E7:F7"/>
  </mergeCells>
  <phoneticPr fontId="2" type="noConversion"/>
  <printOptions horizontalCentered="1"/>
  <pageMargins left="0.39370078740157483" right="0.39370078740157483" top="0.59055118110236227" bottom="0.52" header="0.51181102362204722" footer="0.39"/>
  <pageSetup paperSize="9" scale="78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G156"/>
  <sheetViews>
    <sheetView showGridLines="0" showZeros="0" view="pageBreakPreview" zoomScaleNormal="100" zoomScaleSheetLayoutView="100" workbookViewId="0">
      <pane xSplit="3" ySplit="7" topLeftCell="D8" activePane="bottomRight" state="frozen"/>
      <selection activeCell="AJ21" sqref="AJ21"/>
      <selection pane="topRight" activeCell="AJ21" sqref="AJ21"/>
      <selection pane="bottomLeft" activeCell="AJ21" sqref="AJ21"/>
      <selection pane="bottomRight" activeCell="AJ21" sqref="AJ21"/>
    </sheetView>
  </sheetViews>
  <sheetFormatPr defaultRowHeight="19.5" customHeight="1"/>
  <cols>
    <col min="1" max="1" width="5" style="168" customWidth="1"/>
    <col min="2" max="2" width="29.375" style="168" customWidth="1"/>
    <col min="3" max="3" width="6" style="175" hidden="1" customWidth="1"/>
    <col min="4" max="7" width="18.875" style="174" customWidth="1"/>
    <col min="8" max="8" width="9.125" style="168" customWidth="1"/>
    <col min="9" max="256" width="9" style="168"/>
    <col min="257" max="257" width="5" style="168" customWidth="1"/>
    <col min="258" max="258" width="29.375" style="168" customWidth="1"/>
    <col min="259" max="259" width="0" style="168" hidden="1" customWidth="1"/>
    <col min="260" max="263" width="18.875" style="168" customWidth="1"/>
    <col min="264" max="264" width="9.125" style="168" customWidth="1"/>
    <col min="265" max="512" width="9" style="168"/>
    <col min="513" max="513" width="5" style="168" customWidth="1"/>
    <col min="514" max="514" width="29.375" style="168" customWidth="1"/>
    <col min="515" max="515" width="0" style="168" hidden="1" customWidth="1"/>
    <col min="516" max="519" width="18.875" style="168" customWidth="1"/>
    <col min="520" max="520" width="9.125" style="168" customWidth="1"/>
    <col min="521" max="768" width="9" style="168"/>
    <col min="769" max="769" width="5" style="168" customWidth="1"/>
    <col min="770" max="770" width="29.375" style="168" customWidth="1"/>
    <col min="771" max="771" width="0" style="168" hidden="1" customWidth="1"/>
    <col min="772" max="775" width="18.875" style="168" customWidth="1"/>
    <col min="776" max="776" width="9.125" style="168" customWidth="1"/>
    <col min="777" max="1024" width="9" style="168"/>
    <col min="1025" max="1025" width="5" style="168" customWidth="1"/>
    <col min="1026" max="1026" width="29.375" style="168" customWidth="1"/>
    <col min="1027" max="1027" width="0" style="168" hidden="1" customWidth="1"/>
    <col min="1028" max="1031" width="18.875" style="168" customWidth="1"/>
    <col min="1032" max="1032" width="9.125" style="168" customWidth="1"/>
    <col min="1033" max="1280" width="9" style="168"/>
    <col min="1281" max="1281" width="5" style="168" customWidth="1"/>
    <col min="1282" max="1282" width="29.375" style="168" customWidth="1"/>
    <col min="1283" max="1283" width="0" style="168" hidden="1" customWidth="1"/>
    <col min="1284" max="1287" width="18.875" style="168" customWidth="1"/>
    <col min="1288" max="1288" width="9.125" style="168" customWidth="1"/>
    <col min="1289" max="1536" width="9" style="168"/>
    <col min="1537" max="1537" width="5" style="168" customWidth="1"/>
    <col min="1538" max="1538" width="29.375" style="168" customWidth="1"/>
    <col min="1539" max="1539" width="0" style="168" hidden="1" customWidth="1"/>
    <col min="1540" max="1543" width="18.875" style="168" customWidth="1"/>
    <col min="1544" max="1544" width="9.125" style="168" customWidth="1"/>
    <col min="1545" max="1792" width="9" style="168"/>
    <col min="1793" max="1793" width="5" style="168" customWidth="1"/>
    <col min="1794" max="1794" width="29.375" style="168" customWidth="1"/>
    <col min="1795" max="1795" width="0" style="168" hidden="1" customWidth="1"/>
    <col min="1796" max="1799" width="18.875" style="168" customWidth="1"/>
    <col min="1800" max="1800" width="9.125" style="168" customWidth="1"/>
    <col min="1801" max="2048" width="9" style="168"/>
    <col min="2049" max="2049" width="5" style="168" customWidth="1"/>
    <col min="2050" max="2050" width="29.375" style="168" customWidth="1"/>
    <col min="2051" max="2051" width="0" style="168" hidden="1" customWidth="1"/>
    <col min="2052" max="2055" width="18.875" style="168" customWidth="1"/>
    <col min="2056" max="2056" width="9.125" style="168" customWidth="1"/>
    <col min="2057" max="2304" width="9" style="168"/>
    <col min="2305" max="2305" width="5" style="168" customWidth="1"/>
    <col min="2306" max="2306" width="29.375" style="168" customWidth="1"/>
    <col min="2307" max="2307" width="0" style="168" hidden="1" customWidth="1"/>
    <col min="2308" max="2311" width="18.875" style="168" customWidth="1"/>
    <col min="2312" max="2312" width="9.125" style="168" customWidth="1"/>
    <col min="2313" max="2560" width="9" style="168"/>
    <col min="2561" max="2561" width="5" style="168" customWidth="1"/>
    <col min="2562" max="2562" width="29.375" style="168" customWidth="1"/>
    <col min="2563" max="2563" width="0" style="168" hidden="1" customWidth="1"/>
    <col min="2564" max="2567" width="18.875" style="168" customWidth="1"/>
    <col min="2568" max="2568" width="9.125" style="168" customWidth="1"/>
    <col min="2569" max="2816" width="9" style="168"/>
    <col min="2817" max="2817" width="5" style="168" customWidth="1"/>
    <col min="2818" max="2818" width="29.375" style="168" customWidth="1"/>
    <col min="2819" max="2819" width="0" style="168" hidden="1" customWidth="1"/>
    <col min="2820" max="2823" width="18.875" style="168" customWidth="1"/>
    <col min="2824" max="2824" width="9.125" style="168" customWidth="1"/>
    <col min="2825" max="3072" width="9" style="168"/>
    <col min="3073" max="3073" width="5" style="168" customWidth="1"/>
    <col min="3074" max="3074" width="29.375" style="168" customWidth="1"/>
    <col min="3075" max="3075" width="0" style="168" hidden="1" customWidth="1"/>
    <col min="3076" max="3079" width="18.875" style="168" customWidth="1"/>
    <col min="3080" max="3080" width="9.125" style="168" customWidth="1"/>
    <col min="3081" max="3328" width="9" style="168"/>
    <col min="3329" max="3329" width="5" style="168" customWidth="1"/>
    <col min="3330" max="3330" width="29.375" style="168" customWidth="1"/>
    <col min="3331" max="3331" width="0" style="168" hidden="1" customWidth="1"/>
    <col min="3332" max="3335" width="18.875" style="168" customWidth="1"/>
    <col min="3336" max="3336" width="9.125" style="168" customWidth="1"/>
    <col min="3337" max="3584" width="9" style="168"/>
    <col min="3585" max="3585" width="5" style="168" customWidth="1"/>
    <col min="3586" max="3586" width="29.375" style="168" customWidth="1"/>
    <col min="3587" max="3587" width="0" style="168" hidden="1" customWidth="1"/>
    <col min="3588" max="3591" width="18.875" style="168" customWidth="1"/>
    <col min="3592" max="3592" width="9.125" style="168" customWidth="1"/>
    <col min="3593" max="3840" width="9" style="168"/>
    <col min="3841" max="3841" width="5" style="168" customWidth="1"/>
    <col min="3842" max="3842" width="29.375" style="168" customWidth="1"/>
    <col min="3843" max="3843" width="0" style="168" hidden="1" customWidth="1"/>
    <col min="3844" max="3847" width="18.875" style="168" customWidth="1"/>
    <col min="3848" max="3848" width="9.125" style="168" customWidth="1"/>
    <col min="3849" max="4096" width="9" style="168"/>
    <col min="4097" max="4097" width="5" style="168" customWidth="1"/>
    <col min="4098" max="4098" width="29.375" style="168" customWidth="1"/>
    <col min="4099" max="4099" width="0" style="168" hidden="1" customWidth="1"/>
    <col min="4100" max="4103" width="18.875" style="168" customWidth="1"/>
    <col min="4104" max="4104" width="9.125" style="168" customWidth="1"/>
    <col min="4105" max="4352" width="9" style="168"/>
    <col min="4353" max="4353" width="5" style="168" customWidth="1"/>
    <col min="4354" max="4354" width="29.375" style="168" customWidth="1"/>
    <col min="4355" max="4355" width="0" style="168" hidden="1" customWidth="1"/>
    <col min="4356" max="4359" width="18.875" style="168" customWidth="1"/>
    <col min="4360" max="4360" width="9.125" style="168" customWidth="1"/>
    <col min="4361" max="4608" width="9" style="168"/>
    <col min="4609" max="4609" width="5" style="168" customWidth="1"/>
    <col min="4610" max="4610" width="29.375" style="168" customWidth="1"/>
    <col min="4611" max="4611" width="0" style="168" hidden="1" customWidth="1"/>
    <col min="4612" max="4615" width="18.875" style="168" customWidth="1"/>
    <col min="4616" max="4616" width="9.125" style="168" customWidth="1"/>
    <col min="4617" max="4864" width="9" style="168"/>
    <col min="4865" max="4865" width="5" style="168" customWidth="1"/>
    <col min="4866" max="4866" width="29.375" style="168" customWidth="1"/>
    <col min="4867" max="4867" width="0" style="168" hidden="1" customWidth="1"/>
    <col min="4868" max="4871" width="18.875" style="168" customWidth="1"/>
    <col min="4872" max="4872" width="9.125" style="168" customWidth="1"/>
    <col min="4873" max="5120" width="9" style="168"/>
    <col min="5121" max="5121" width="5" style="168" customWidth="1"/>
    <col min="5122" max="5122" width="29.375" style="168" customWidth="1"/>
    <col min="5123" max="5123" width="0" style="168" hidden="1" customWidth="1"/>
    <col min="5124" max="5127" width="18.875" style="168" customWidth="1"/>
    <col min="5128" max="5128" width="9.125" style="168" customWidth="1"/>
    <col min="5129" max="5376" width="9" style="168"/>
    <col min="5377" max="5377" width="5" style="168" customWidth="1"/>
    <col min="5378" max="5378" width="29.375" style="168" customWidth="1"/>
    <col min="5379" max="5379" width="0" style="168" hidden="1" customWidth="1"/>
    <col min="5380" max="5383" width="18.875" style="168" customWidth="1"/>
    <col min="5384" max="5384" width="9.125" style="168" customWidth="1"/>
    <col min="5385" max="5632" width="9" style="168"/>
    <col min="5633" max="5633" width="5" style="168" customWidth="1"/>
    <col min="5634" max="5634" width="29.375" style="168" customWidth="1"/>
    <col min="5635" max="5635" width="0" style="168" hidden="1" customWidth="1"/>
    <col min="5636" max="5639" width="18.875" style="168" customWidth="1"/>
    <col min="5640" max="5640" width="9.125" style="168" customWidth="1"/>
    <col min="5641" max="5888" width="9" style="168"/>
    <col min="5889" max="5889" width="5" style="168" customWidth="1"/>
    <col min="5890" max="5890" width="29.375" style="168" customWidth="1"/>
    <col min="5891" max="5891" width="0" style="168" hidden="1" customWidth="1"/>
    <col min="5892" max="5895" width="18.875" style="168" customWidth="1"/>
    <col min="5896" max="5896" width="9.125" style="168" customWidth="1"/>
    <col min="5897" max="6144" width="9" style="168"/>
    <col min="6145" max="6145" width="5" style="168" customWidth="1"/>
    <col min="6146" max="6146" width="29.375" style="168" customWidth="1"/>
    <col min="6147" max="6147" width="0" style="168" hidden="1" customWidth="1"/>
    <col min="6148" max="6151" width="18.875" style="168" customWidth="1"/>
    <col min="6152" max="6152" width="9.125" style="168" customWidth="1"/>
    <col min="6153" max="6400" width="9" style="168"/>
    <col min="6401" max="6401" width="5" style="168" customWidth="1"/>
    <col min="6402" max="6402" width="29.375" style="168" customWidth="1"/>
    <col min="6403" max="6403" width="0" style="168" hidden="1" customWidth="1"/>
    <col min="6404" max="6407" width="18.875" style="168" customWidth="1"/>
    <col min="6408" max="6408" width="9.125" style="168" customWidth="1"/>
    <col min="6409" max="6656" width="9" style="168"/>
    <col min="6657" max="6657" width="5" style="168" customWidth="1"/>
    <col min="6658" max="6658" width="29.375" style="168" customWidth="1"/>
    <col min="6659" max="6659" width="0" style="168" hidden="1" customWidth="1"/>
    <col min="6660" max="6663" width="18.875" style="168" customWidth="1"/>
    <col min="6664" max="6664" width="9.125" style="168" customWidth="1"/>
    <col min="6665" max="6912" width="9" style="168"/>
    <col min="6913" max="6913" width="5" style="168" customWidth="1"/>
    <col min="6914" max="6914" width="29.375" style="168" customWidth="1"/>
    <col min="6915" max="6915" width="0" style="168" hidden="1" customWidth="1"/>
    <col min="6916" max="6919" width="18.875" style="168" customWidth="1"/>
    <col min="6920" max="6920" width="9.125" style="168" customWidth="1"/>
    <col min="6921" max="7168" width="9" style="168"/>
    <col min="7169" max="7169" width="5" style="168" customWidth="1"/>
    <col min="7170" max="7170" width="29.375" style="168" customWidth="1"/>
    <col min="7171" max="7171" width="0" style="168" hidden="1" customWidth="1"/>
    <col min="7172" max="7175" width="18.875" style="168" customWidth="1"/>
    <col min="7176" max="7176" width="9.125" style="168" customWidth="1"/>
    <col min="7177" max="7424" width="9" style="168"/>
    <col min="7425" max="7425" width="5" style="168" customWidth="1"/>
    <col min="7426" max="7426" width="29.375" style="168" customWidth="1"/>
    <col min="7427" max="7427" width="0" style="168" hidden="1" customWidth="1"/>
    <col min="7428" max="7431" width="18.875" style="168" customWidth="1"/>
    <col min="7432" max="7432" width="9.125" style="168" customWidth="1"/>
    <col min="7433" max="7680" width="9" style="168"/>
    <col min="7681" max="7681" width="5" style="168" customWidth="1"/>
    <col min="7682" max="7682" width="29.375" style="168" customWidth="1"/>
    <col min="7683" max="7683" width="0" style="168" hidden="1" customWidth="1"/>
    <col min="7684" max="7687" width="18.875" style="168" customWidth="1"/>
    <col min="7688" max="7688" width="9.125" style="168" customWidth="1"/>
    <col min="7689" max="7936" width="9" style="168"/>
    <col min="7937" max="7937" width="5" style="168" customWidth="1"/>
    <col min="7938" max="7938" width="29.375" style="168" customWidth="1"/>
    <col min="7939" max="7939" width="0" style="168" hidden="1" customWidth="1"/>
    <col min="7940" max="7943" width="18.875" style="168" customWidth="1"/>
    <col min="7944" max="7944" width="9.125" style="168" customWidth="1"/>
    <col min="7945" max="8192" width="9" style="168"/>
    <col min="8193" max="8193" width="5" style="168" customWidth="1"/>
    <col min="8194" max="8194" width="29.375" style="168" customWidth="1"/>
    <col min="8195" max="8195" width="0" style="168" hidden="1" customWidth="1"/>
    <col min="8196" max="8199" width="18.875" style="168" customWidth="1"/>
    <col min="8200" max="8200" width="9.125" style="168" customWidth="1"/>
    <col min="8201" max="8448" width="9" style="168"/>
    <col min="8449" max="8449" width="5" style="168" customWidth="1"/>
    <col min="8450" max="8450" width="29.375" style="168" customWidth="1"/>
    <col min="8451" max="8451" width="0" style="168" hidden="1" customWidth="1"/>
    <col min="8452" max="8455" width="18.875" style="168" customWidth="1"/>
    <col min="8456" max="8456" width="9.125" style="168" customWidth="1"/>
    <col min="8457" max="8704" width="9" style="168"/>
    <col min="8705" max="8705" width="5" style="168" customWidth="1"/>
    <col min="8706" max="8706" width="29.375" style="168" customWidth="1"/>
    <col min="8707" max="8707" width="0" style="168" hidden="1" customWidth="1"/>
    <col min="8708" max="8711" width="18.875" style="168" customWidth="1"/>
    <col min="8712" max="8712" width="9.125" style="168" customWidth="1"/>
    <col min="8713" max="8960" width="9" style="168"/>
    <col min="8961" max="8961" width="5" style="168" customWidth="1"/>
    <col min="8962" max="8962" width="29.375" style="168" customWidth="1"/>
    <col min="8963" max="8963" width="0" style="168" hidden="1" customWidth="1"/>
    <col min="8964" max="8967" width="18.875" style="168" customWidth="1"/>
    <col min="8968" max="8968" width="9.125" style="168" customWidth="1"/>
    <col min="8969" max="9216" width="9" style="168"/>
    <col min="9217" max="9217" width="5" style="168" customWidth="1"/>
    <col min="9218" max="9218" width="29.375" style="168" customWidth="1"/>
    <col min="9219" max="9219" width="0" style="168" hidden="1" customWidth="1"/>
    <col min="9220" max="9223" width="18.875" style="168" customWidth="1"/>
    <col min="9224" max="9224" width="9.125" style="168" customWidth="1"/>
    <col min="9225" max="9472" width="9" style="168"/>
    <col min="9473" max="9473" width="5" style="168" customWidth="1"/>
    <col min="9474" max="9474" width="29.375" style="168" customWidth="1"/>
    <col min="9475" max="9475" width="0" style="168" hidden="1" customWidth="1"/>
    <col min="9476" max="9479" width="18.875" style="168" customWidth="1"/>
    <col min="9480" max="9480" width="9.125" style="168" customWidth="1"/>
    <col min="9481" max="9728" width="9" style="168"/>
    <col min="9729" max="9729" width="5" style="168" customWidth="1"/>
    <col min="9730" max="9730" width="29.375" style="168" customWidth="1"/>
    <col min="9731" max="9731" width="0" style="168" hidden="1" customWidth="1"/>
    <col min="9732" max="9735" width="18.875" style="168" customWidth="1"/>
    <col min="9736" max="9736" width="9.125" style="168" customWidth="1"/>
    <col min="9737" max="9984" width="9" style="168"/>
    <col min="9985" max="9985" width="5" style="168" customWidth="1"/>
    <col min="9986" max="9986" width="29.375" style="168" customWidth="1"/>
    <col min="9987" max="9987" width="0" style="168" hidden="1" customWidth="1"/>
    <col min="9988" max="9991" width="18.875" style="168" customWidth="1"/>
    <col min="9992" max="9992" width="9.125" style="168" customWidth="1"/>
    <col min="9993" max="10240" width="9" style="168"/>
    <col min="10241" max="10241" width="5" style="168" customWidth="1"/>
    <col min="10242" max="10242" width="29.375" style="168" customWidth="1"/>
    <col min="10243" max="10243" width="0" style="168" hidden="1" customWidth="1"/>
    <col min="10244" max="10247" width="18.875" style="168" customWidth="1"/>
    <col min="10248" max="10248" width="9.125" style="168" customWidth="1"/>
    <col min="10249" max="10496" width="9" style="168"/>
    <col min="10497" max="10497" width="5" style="168" customWidth="1"/>
    <col min="10498" max="10498" width="29.375" style="168" customWidth="1"/>
    <col min="10499" max="10499" width="0" style="168" hidden="1" customWidth="1"/>
    <col min="10500" max="10503" width="18.875" style="168" customWidth="1"/>
    <col min="10504" max="10504" width="9.125" style="168" customWidth="1"/>
    <col min="10505" max="10752" width="9" style="168"/>
    <col min="10753" max="10753" width="5" style="168" customWidth="1"/>
    <col min="10754" max="10754" width="29.375" style="168" customWidth="1"/>
    <col min="10755" max="10755" width="0" style="168" hidden="1" customWidth="1"/>
    <col min="10756" max="10759" width="18.875" style="168" customWidth="1"/>
    <col min="10760" max="10760" width="9.125" style="168" customWidth="1"/>
    <col min="10761" max="11008" width="9" style="168"/>
    <col min="11009" max="11009" width="5" style="168" customWidth="1"/>
    <col min="11010" max="11010" width="29.375" style="168" customWidth="1"/>
    <col min="11011" max="11011" width="0" style="168" hidden="1" customWidth="1"/>
    <col min="11012" max="11015" width="18.875" style="168" customWidth="1"/>
    <col min="11016" max="11016" width="9.125" style="168" customWidth="1"/>
    <col min="11017" max="11264" width="9" style="168"/>
    <col min="11265" max="11265" width="5" style="168" customWidth="1"/>
    <col min="11266" max="11266" width="29.375" style="168" customWidth="1"/>
    <col min="11267" max="11267" width="0" style="168" hidden="1" customWidth="1"/>
    <col min="11268" max="11271" width="18.875" style="168" customWidth="1"/>
    <col min="11272" max="11272" width="9.125" style="168" customWidth="1"/>
    <col min="11273" max="11520" width="9" style="168"/>
    <col min="11521" max="11521" width="5" style="168" customWidth="1"/>
    <col min="11522" max="11522" width="29.375" style="168" customWidth="1"/>
    <col min="11523" max="11523" width="0" style="168" hidden="1" customWidth="1"/>
    <col min="11524" max="11527" width="18.875" style="168" customWidth="1"/>
    <col min="11528" max="11528" width="9.125" style="168" customWidth="1"/>
    <col min="11529" max="11776" width="9" style="168"/>
    <col min="11777" max="11777" width="5" style="168" customWidth="1"/>
    <col min="11778" max="11778" width="29.375" style="168" customWidth="1"/>
    <col min="11779" max="11779" width="0" style="168" hidden="1" customWidth="1"/>
    <col min="11780" max="11783" width="18.875" style="168" customWidth="1"/>
    <col min="11784" max="11784" width="9.125" style="168" customWidth="1"/>
    <col min="11785" max="12032" width="9" style="168"/>
    <col min="12033" max="12033" width="5" style="168" customWidth="1"/>
    <col min="12034" max="12034" width="29.375" style="168" customWidth="1"/>
    <col min="12035" max="12035" width="0" style="168" hidden="1" customWidth="1"/>
    <col min="12036" max="12039" width="18.875" style="168" customWidth="1"/>
    <col min="12040" max="12040" width="9.125" style="168" customWidth="1"/>
    <col min="12041" max="12288" width="9" style="168"/>
    <col min="12289" max="12289" width="5" style="168" customWidth="1"/>
    <col min="12290" max="12290" width="29.375" style="168" customWidth="1"/>
    <col min="12291" max="12291" width="0" style="168" hidden="1" customWidth="1"/>
    <col min="12292" max="12295" width="18.875" style="168" customWidth="1"/>
    <col min="12296" max="12296" width="9.125" style="168" customWidth="1"/>
    <col min="12297" max="12544" width="9" style="168"/>
    <col min="12545" max="12545" width="5" style="168" customWidth="1"/>
    <col min="12546" max="12546" width="29.375" style="168" customWidth="1"/>
    <col min="12547" max="12547" width="0" style="168" hidden="1" customWidth="1"/>
    <col min="12548" max="12551" width="18.875" style="168" customWidth="1"/>
    <col min="12552" max="12552" width="9.125" style="168" customWidth="1"/>
    <col min="12553" max="12800" width="9" style="168"/>
    <col min="12801" max="12801" width="5" style="168" customWidth="1"/>
    <col min="12802" max="12802" width="29.375" style="168" customWidth="1"/>
    <col min="12803" max="12803" width="0" style="168" hidden="1" customWidth="1"/>
    <col min="12804" max="12807" width="18.875" style="168" customWidth="1"/>
    <col min="12808" max="12808" width="9.125" style="168" customWidth="1"/>
    <col min="12809" max="13056" width="9" style="168"/>
    <col min="13057" max="13057" width="5" style="168" customWidth="1"/>
    <col min="13058" max="13058" width="29.375" style="168" customWidth="1"/>
    <col min="13059" max="13059" width="0" style="168" hidden="1" customWidth="1"/>
    <col min="13060" max="13063" width="18.875" style="168" customWidth="1"/>
    <col min="13064" max="13064" width="9.125" style="168" customWidth="1"/>
    <col min="13065" max="13312" width="9" style="168"/>
    <col min="13313" max="13313" width="5" style="168" customWidth="1"/>
    <col min="13314" max="13314" width="29.375" style="168" customWidth="1"/>
    <col min="13315" max="13315" width="0" style="168" hidden="1" customWidth="1"/>
    <col min="13316" max="13319" width="18.875" style="168" customWidth="1"/>
    <col min="13320" max="13320" width="9.125" style="168" customWidth="1"/>
    <col min="13321" max="13568" width="9" style="168"/>
    <col min="13569" max="13569" width="5" style="168" customWidth="1"/>
    <col min="13570" max="13570" width="29.375" style="168" customWidth="1"/>
    <col min="13571" max="13571" width="0" style="168" hidden="1" customWidth="1"/>
    <col min="13572" max="13575" width="18.875" style="168" customWidth="1"/>
    <col min="13576" max="13576" width="9.125" style="168" customWidth="1"/>
    <col min="13577" max="13824" width="9" style="168"/>
    <col min="13825" max="13825" width="5" style="168" customWidth="1"/>
    <col min="13826" max="13826" width="29.375" style="168" customWidth="1"/>
    <col min="13827" max="13827" width="0" style="168" hidden="1" customWidth="1"/>
    <col min="13828" max="13831" width="18.875" style="168" customWidth="1"/>
    <col min="13832" max="13832" width="9.125" style="168" customWidth="1"/>
    <col min="13833" max="14080" width="9" style="168"/>
    <col min="14081" max="14081" width="5" style="168" customWidth="1"/>
    <col min="14082" max="14082" width="29.375" style="168" customWidth="1"/>
    <col min="14083" max="14083" width="0" style="168" hidden="1" customWidth="1"/>
    <col min="14084" max="14087" width="18.875" style="168" customWidth="1"/>
    <col min="14088" max="14088" width="9.125" style="168" customWidth="1"/>
    <col min="14089" max="14336" width="9" style="168"/>
    <col min="14337" max="14337" width="5" style="168" customWidth="1"/>
    <col min="14338" max="14338" width="29.375" style="168" customWidth="1"/>
    <col min="14339" max="14339" width="0" style="168" hidden="1" customWidth="1"/>
    <col min="14340" max="14343" width="18.875" style="168" customWidth="1"/>
    <col min="14344" max="14344" width="9.125" style="168" customWidth="1"/>
    <col min="14345" max="14592" width="9" style="168"/>
    <col min="14593" max="14593" width="5" style="168" customWidth="1"/>
    <col min="14594" max="14594" width="29.375" style="168" customWidth="1"/>
    <col min="14595" max="14595" width="0" style="168" hidden="1" customWidth="1"/>
    <col min="14596" max="14599" width="18.875" style="168" customWidth="1"/>
    <col min="14600" max="14600" width="9.125" style="168" customWidth="1"/>
    <col min="14601" max="14848" width="9" style="168"/>
    <col min="14849" max="14849" width="5" style="168" customWidth="1"/>
    <col min="14850" max="14850" width="29.375" style="168" customWidth="1"/>
    <col min="14851" max="14851" width="0" style="168" hidden="1" customWidth="1"/>
    <col min="14852" max="14855" width="18.875" style="168" customWidth="1"/>
    <col min="14856" max="14856" width="9.125" style="168" customWidth="1"/>
    <col min="14857" max="15104" width="9" style="168"/>
    <col min="15105" max="15105" width="5" style="168" customWidth="1"/>
    <col min="15106" max="15106" width="29.375" style="168" customWidth="1"/>
    <col min="15107" max="15107" width="0" style="168" hidden="1" customWidth="1"/>
    <col min="15108" max="15111" width="18.875" style="168" customWidth="1"/>
    <col min="15112" max="15112" width="9.125" style="168" customWidth="1"/>
    <col min="15113" max="15360" width="9" style="168"/>
    <col min="15361" max="15361" width="5" style="168" customWidth="1"/>
    <col min="15362" max="15362" width="29.375" style="168" customWidth="1"/>
    <col min="15363" max="15363" width="0" style="168" hidden="1" customWidth="1"/>
    <col min="15364" max="15367" width="18.875" style="168" customWidth="1"/>
    <col min="15368" max="15368" width="9.125" style="168" customWidth="1"/>
    <col min="15369" max="15616" width="9" style="168"/>
    <col min="15617" max="15617" width="5" style="168" customWidth="1"/>
    <col min="15618" max="15618" width="29.375" style="168" customWidth="1"/>
    <col min="15619" max="15619" width="0" style="168" hidden="1" customWidth="1"/>
    <col min="15620" max="15623" width="18.875" style="168" customWidth="1"/>
    <col min="15624" max="15624" width="9.125" style="168" customWidth="1"/>
    <col min="15625" max="15872" width="9" style="168"/>
    <col min="15873" max="15873" width="5" style="168" customWidth="1"/>
    <col min="15874" max="15874" width="29.375" style="168" customWidth="1"/>
    <col min="15875" max="15875" width="0" style="168" hidden="1" customWidth="1"/>
    <col min="15876" max="15879" width="18.875" style="168" customWidth="1"/>
    <col min="15880" max="15880" width="9.125" style="168" customWidth="1"/>
    <col min="15881" max="16128" width="9" style="168"/>
    <col min="16129" max="16129" width="5" style="168" customWidth="1"/>
    <col min="16130" max="16130" width="29.375" style="168" customWidth="1"/>
    <col min="16131" max="16131" width="0" style="168" hidden="1" customWidth="1"/>
    <col min="16132" max="16135" width="18.875" style="168" customWidth="1"/>
    <col min="16136" max="16136" width="9.125" style="168" customWidth="1"/>
    <col min="16137" max="16384" width="9" style="168"/>
  </cols>
  <sheetData>
    <row r="1" spans="1:7" ht="27" customHeight="1">
      <c r="A1" s="166" t="s">
        <v>759</v>
      </c>
      <c r="B1" s="166"/>
      <c r="C1" s="166"/>
      <c r="D1" s="166"/>
      <c r="E1" s="166"/>
      <c r="F1" s="166"/>
      <c r="G1" s="166"/>
    </row>
    <row r="2" spans="1:7" ht="16.5" customHeight="1">
      <c r="A2" s="574" t="str">
        <f>'4.통합(PL)'!A2:F2</f>
        <v>제( 2 )기 2018년 1월 1일 ~ 2018년 6월 30일 까지</v>
      </c>
      <c r="B2" s="574"/>
      <c r="C2" s="574"/>
      <c r="D2" s="574"/>
      <c r="E2" s="574"/>
      <c r="F2" s="574"/>
      <c r="G2" s="574"/>
    </row>
    <row r="3" spans="1:7" ht="11.25" customHeight="1">
      <c r="A3" s="574" t="str">
        <f>'4.통합(PL)'!A3:F3</f>
        <v>제( 1 )기 2017년 1월 1일 ~ 2017년 6월 30일 까지</v>
      </c>
      <c r="B3" s="574"/>
      <c r="C3" s="574"/>
      <c r="D3" s="574"/>
      <c r="E3" s="574"/>
      <c r="F3" s="574"/>
      <c r="G3" s="574"/>
    </row>
    <row r="4" spans="1:7" ht="11.25" customHeight="1">
      <c r="A4" s="576"/>
      <c r="B4" s="576"/>
      <c r="C4" s="576"/>
      <c r="D4" s="688"/>
      <c r="E4" s="688"/>
      <c r="F4" s="688"/>
      <c r="G4" s="688"/>
    </row>
    <row r="5" spans="1:7" ht="17.25" customHeight="1">
      <c r="A5" s="172" t="s">
        <v>760</v>
      </c>
      <c r="D5" s="689"/>
      <c r="E5" s="689"/>
      <c r="F5" s="689"/>
      <c r="G5" s="690" t="s">
        <v>761</v>
      </c>
    </row>
    <row r="6" spans="1:7" ht="18" customHeight="1">
      <c r="A6" s="187" t="s">
        <v>762</v>
      </c>
      <c r="B6" s="187"/>
      <c r="C6" s="193"/>
      <c r="D6" s="691" t="str">
        <f>'1.통합(FP)'!C6</f>
        <v>제 2 (당)기</v>
      </c>
      <c r="E6" s="692"/>
      <c r="F6" s="693" t="str">
        <f>'1.통합(FP)'!D6</f>
        <v>제 1 (전)기</v>
      </c>
      <c r="G6" s="691"/>
    </row>
    <row r="7" spans="1:7" ht="18" customHeight="1">
      <c r="A7" s="187"/>
      <c r="B7" s="187"/>
      <c r="C7" s="193"/>
      <c r="D7" s="691" t="s">
        <v>230</v>
      </c>
      <c r="E7" s="692"/>
      <c r="F7" s="693" t="s">
        <v>230</v>
      </c>
      <c r="G7" s="691"/>
    </row>
    <row r="8" spans="1:7" ht="15.75" customHeight="1">
      <c r="A8" s="694" t="s">
        <v>763</v>
      </c>
      <c r="B8" s="196" t="s">
        <v>764</v>
      </c>
      <c r="C8" s="695"/>
      <c r="D8" s="58"/>
      <c r="E8" s="696">
        <f>SUM(E9,E18,E27,E30,E33,E37,E38,E44)</f>
        <v>5239775001</v>
      </c>
      <c r="F8" s="697"/>
      <c r="G8" s="58">
        <f>SUM(G9,G18,G27,G30,G33,G37,G38,G44)</f>
        <v>4548915191</v>
      </c>
    </row>
    <row r="9" spans="1:7" ht="15.75" customHeight="1">
      <c r="A9" s="698" t="s">
        <v>463</v>
      </c>
      <c r="B9" s="196" t="s">
        <v>540</v>
      </c>
      <c r="C9" s="695"/>
      <c r="D9" s="699"/>
      <c r="E9" s="700">
        <f>SUM(D10:D17)</f>
        <v>4482990208</v>
      </c>
      <c r="F9" s="701"/>
      <c r="G9" s="699">
        <f>SUM(F10:F17)</f>
        <v>3854851376</v>
      </c>
    </row>
    <row r="10" spans="1:7" ht="15.75" customHeight="1">
      <c r="A10" s="702">
        <v>1</v>
      </c>
      <c r="B10" s="703" t="s">
        <v>541</v>
      </c>
      <c r="C10" s="704"/>
      <c r="D10" s="705">
        <f>IFERROR(VLOOKUP(151100,'[1]손익(신용)'!$E:$F,2,0),0)-IFERROR(VLOOKUP(179100,'[1]손익(신용)'!$B:$C,2,0),0)</f>
        <v>740247092</v>
      </c>
      <c r="E10" s="706"/>
      <c r="F10" s="707">
        <f>IFERROR(VLOOKUP(151100,'[1]손익(신용전기)'!$E:$F,2,0),0)-IFERROR(VLOOKUP(179100,'[1]손익(신용전기)'!$B:$C,2,0),0)</f>
        <v>897935502</v>
      </c>
      <c r="G10" s="705"/>
    </row>
    <row r="11" spans="1:7" ht="15.75" customHeight="1">
      <c r="A11" s="708">
        <v>2</v>
      </c>
      <c r="B11" s="215" t="s">
        <v>542</v>
      </c>
      <c r="C11" s="709"/>
      <c r="D11" s="443">
        <f>IFERROR(VLOOKUP(151200,'[1]손익(신용)'!$E:$F,2,0),0)-IFERROR(VLOOKUP(179301,'[1]손익(신용)'!$B:$C,2,0),0)</f>
        <v>0</v>
      </c>
      <c r="E11" s="710"/>
      <c r="F11" s="711">
        <f>IFERROR(VLOOKUP(151200,'[1]손익(신용전기)'!$E:$F,2,0),0)-IFERROR(VLOOKUP(179301,'[1]손익(신용전기)'!$B:$C,2,0),0)</f>
        <v>0</v>
      </c>
      <c r="G11" s="443"/>
    </row>
    <row r="12" spans="1:7" ht="15.75" customHeight="1">
      <c r="A12" s="708">
        <v>3</v>
      </c>
      <c r="B12" s="215" t="s">
        <v>765</v>
      </c>
      <c r="C12" s="704"/>
      <c r="D12" s="443">
        <f>IFERROR(VLOOKUP(151300,'[1]손익(신용)'!$E:$F,2,0),0)-IFERROR(VLOOKUP(179302,'[1]손익(신용)'!$B:$C,2,0),0)</f>
        <v>0</v>
      </c>
      <c r="E12" s="710"/>
      <c r="F12" s="711">
        <f>IFERROR(VLOOKUP(151300,'[1]손익(신용전기)'!$E:$F,2,0),0)-IFERROR(VLOOKUP(179302,'[1]손익(신용전기)'!$B:$C,2,0),0)</f>
        <v>0</v>
      </c>
      <c r="G12" s="443"/>
    </row>
    <row r="13" spans="1:7" ht="15.75" customHeight="1">
      <c r="A13" s="708">
        <v>4</v>
      </c>
      <c r="B13" s="215" t="s">
        <v>766</v>
      </c>
      <c r="C13" s="709"/>
      <c r="D13" s="443">
        <f>(IFERROR(VLOOKUP(151400,'[1]손익(신용)'!$E:$F,2,0),0)+IFERROR(VLOOKUP(151908,'[1]손익(신용)'!$E:$F,2,0),0))-(IFERROR(VLOOKUP(179200,'[1]손익(신용)'!$B:$C,2,0),0)+IFERROR(VLOOKUP(179309,'[1]손익(신용)'!$B:$C,2,0),0)+IFERROR(VLOOKUP(179530,'[1]손익(신용)'!$B:$C,2,0),0))</f>
        <v>3548351922</v>
      </c>
      <c r="E13" s="710"/>
      <c r="F13" s="711">
        <f>(IFERROR(VLOOKUP(151400,'[1]손익(신용전기)'!$E:$F,2,0),0)+IFERROR(VLOOKUP(151908,'[1]손익(신용전기)'!$E:$F,2,0),0))-(IFERROR(VLOOKUP(179200,'[1]손익(신용전기)'!$B:$C,2,0),0)+IFERROR(VLOOKUP(179309,'[1]손익(신용전기)'!$B:$C,2,0),0)+IFERROR(VLOOKUP(179530,'[1]손익(신용전기)'!$B:$C,2,0),0))</f>
        <v>2817161055</v>
      </c>
      <c r="G13" s="443"/>
    </row>
    <row r="14" spans="1:7" ht="15.75" customHeight="1">
      <c r="A14" s="708">
        <v>5</v>
      </c>
      <c r="B14" s="215" t="s">
        <v>545</v>
      </c>
      <c r="C14" s="704"/>
      <c r="D14" s="443">
        <f>IFERROR(VLOOKUP(151500,'[1]손익(신용)'!$E:$F,2,0),0)-(IFERROR(VLOOKUP(179303,'[1]손익(신용)'!$B:$C,2,0),0)+IFERROR(VLOOKUP(179307,'[1]손익(신용)'!$B:$C,2,0),0))</f>
        <v>0</v>
      </c>
      <c r="E14" s="710"/>
      <c r="F14" s="711">
        <f>IFERROR(VLOOKUP(151500,'[1]손익(신용전기)'!$E:$F,2,0),0)-(IFERROR(VLOOKUP(179303,'[1]손익(신용전기)'!$B:$C,2,0),0)+IFERROR(VLOOKUP(179307,'[1]손익(신용전기)'!$B:$C,2,0),0))</f>
        <v>0</v>
      </c>
      <c r="G14" s="443"/>
    </row>
    <row r="15" spans="1:7" ht="15.75" customHeight="1">
      <c r="A15" s="708">
        <v>6</v>
      </c>
      <c r="B15" s="215" t="s">
        <v>546</v>
      </c>
      <c r="C15" s="704"/>
      <c r="D15" s="443">
        <f>IFERROR(VLOOKUP(151600,'[1]손익(신용)'!$E:$F,2,0),0)-(IFERROR(VLOOKUP(179304,'[1]손익(신용)'!$B:$C,2,0),0)+IFERROR(VLOOKUP(179308,'[1]손익(신용)'!$B:$C,2,0),0))</f>
        <v>0</v>
      </c>
      <c r="E15" s="710"/>
      <c r="F15" s="711">
        <f>IFERROR(VLOOKUP(151600,'[1]손익(신용전기)'!$E:$F,2,0),0)-(IFERROR(VLOOKUP(179304,'[1]손익(신용전기)'!$B:$C,2,0),0)+IFERROR(VLOOKUP(179308,'[1]손익(신용전기)'!$B:$C,2,0),0))</f>
        <v>0</v>
      </c>
      <c r="G15" s="443"/>
    </row>
    <row r="16" spans="1:7" ht="15.75" customHeight="1">
      <c r="A16" s="708">
        <v>7</v>
      </c>
      <c r="B16" s="215" t="s">
        <v>767</v>
      </c>
      <c r="C16" s="704"/>
      <c r="D16" s="443">
        <f>IFERROR(VLOOKUP(151900,'[1]손익(신용)'!$E:$F,2,0),0)-IFERROR(VLOOKUP(179305,'[1]손익(신용)'!$B:$C,2,0),0)-IFERROR(VLOOKUP(151908,'[1]손익(신용)'!$E:$F,2,0),0)</f>
        <v>53554</v>
      </c>
      <c r="E16" s="710"/>
      <c r="F16" s="711">
        <f>IFERROR(VLOOKUP(151900,'[1]손익(신용전기)'!$E:$F,2,0),0)-IFERROR(VLOOKUP(179305,'[1]손익(신용전기)'!$B:$C,2,0),0)-IFERROR(VLOOKUP(151908,'[1]손익(신용전기)'!$E:$F,2,0),0)</f>
        <v>76546</v>
      </c>
      <c r="G16" s="443"/>
    </row>
    <row r="17" spans="1:7" ht="15.75" customHeight="1">
      <c r="A17" s="712">
        <v>8</v>
      </c>
      <c r="B17" s="713" t="s">
        <v>768</v>
      </c>
      <c r="C17" s="714">
        <v>157100</v>
      </c>
      <c r="D17" s="715">
        <f>IFERROR(VLOOKUP($C17,'[1]손익(신용)'!$E:$F,2,0),0)</f>
        <v>194337640</v>
      </c>
      <c r="E17" s="716"/>
      <c r="F17" s="717">
        <f>IFERROR(VLOOKUP($C17,'[1]손익(신용전기)'!$E:$F,2,0),0)</f>
        <v>139678273</v>
      </c>
      <c r="G17" s="715"/>
    </row>
    <row r="18" spans="1:7" ht="15.75" customHeight="1">
      <c r="A18" s="698" t="s">
        <v>484</v>
      </c>
      <c r="B18" s="196" t="s">
        <v>549</v>
      </c>
      <c r="C18" s="695"/>
      <c r="D18" s="718"/>
      <c r="E18" s="719">
        <f>SUM(D19:D26)</f>
        <v>0</v>
      </c>
      <c r="F18" s="720"/>
      <c r="G18" s="718">
        <f>SUM(F19:F26)</f>
        <v>0</v>
      </c>
    </row>
    <row r="19" spans="1:7" ht="15.75" customHeight="1">
      <c r="A19" s="702">
        <v>1</v>
      </c>
      <c r="B19" s="703" t="s">
        <v>769</v>
      </c>
      <c r="C19" s="721">
        <v>153200</v>
      </c>
      <c r="D19" s="722">
        <f>IFERROR(VLOOKUP($C19,'[1]손익(신용)'!$E:$F,2,0),0)</f>
        <v>0</v>
      </c>
      <c r="E19" s="723"/>
      <c r="F19" s="707">
        <f>IFERROR(VLOOKUP($C19,'[1]손익(신용전기)'!$E:$F,2,0),0)</f>
        <v>0</v>
      </c>
      <c r="G19" s="705"/>
    </row>
    <row r="20" spans="1:7" ht="15.75" customHeight="1">
      <c r="A20" s="708">
        <v>2</v>
      </c>
      <c r="B20" s="215" t="s">
        <v>770</v>
      </c>
      <c r="C20" s="714">
        <v>153100</v>
      </c>
      <c r="D20" s="445">
        <f>IFERROR(VLOOKUP($C20,'[1]손익(신용)'!$E:$F,2,0),0)</f>
        <v>0</v>
      </c>
      <c r="E20" s="724"/>
      <c r="F20" s="711">
        <f>IFERROR(VLOOKUP($C20,'[1]손익(신용전기)'!$E:$F,2,0),0)</f>
        <v>0</v>
      </c>
      <c r="G20" s="443"/>
    </row>
    <row r="21" spans="1:7" ht="15.75" customHeight="1">
      <c r="A21" s="708">
        <v>3</v>
      </c>
      <c r="B21" s="215" t="s">
        <v>771</v>
      </c>
      <c r="C21" s="714">
        <v>153700</v>
      </c>
      <c r="D21" s="445">
        <f>IFERROR(VLOOKUP($C21,'[1]손익(신용)'!$E:$F,2,0),0)+IFERROR(VLOOKUP(161500,'[1]손익(신용)'!$E:$F,2,0),0)</f>
        <v>0</v>
      </c>
      <c r="E21" s="724"/>
      <c r="F21" s="711">
        <f>IFERROR(VLOOKUP($C21,'[1]손익(신용전기)'!$E:$F,2,0),0)+IFERROR(VLOOKUP(161500,'[1]손익(신용전기)'!$E:$F,2,0),0)</f>
        <v>0</v>
      </c>
      <c r="G21" s="443"/>
    </row>
    <row r="22" spans="1:7" ht="15.75" customHeight="1">
      <c r="A22" s="725">
        <v>4</v>
      </c>
      <c r="B22" s="249" t="s">
        <v>772</v>
      </c>
      <c r="C22" s="714">
        <v>154200</v>
      </c>
      <c r="D22" s="445">
        <f>IFERROR(VLOOKUP($C22,'[1]손익(신용)'!$E:$F,2,0),0)+IFERROR(VLOOKUP(161800,'[1]손익(신용)'!$E:$F,2,0),0)</f>
        <v>0</v>
      </c>
      <c r="E22" s="724"/>
      <c r="F22" s="711">
        <f>IFERROR(VLOOKUP($C22,'[1]손익(신용전기)'!$E:$F,2,0),0)+IFERROR(VLOOKUP(161800,'[1]손익(신용전기)'!$E:$F,2,0),0)</f>
        <v>0</v>
      </c>
      <c r="G22" s="443"/>
    </row>
    <row r="23" spans="1:7" ht="15.75" customHeight="1">
      <c r="A23" s="653">
        <v>5</v>
      </c>
      <c r="B23" s="249" t="s">
        <v>773</v>
      </c>
      <c r="C23" s="714">
        <v>160500</v>
      </c>
      <c r="D23" s="72">
        <f>IFERROR(VLOOKUP($C23,'[1]손익(신용)'!$E:$F,2,0),0)</f>
        <v>0</v>
      </c>
      <c r="E23" s="726"/>
      <c r="F23" s="711">
        <f>IFERROR(VLOOKUP($C23,'[1]손익(신용전기)'!$E:$F,2,0),0)</f>
        <v>0</v>
      </c>
      <c r="G23" s="107"/>
    </row>
    <row r="24" spans="1:7" ht="15.75" customHeight="1">
      <c r="A24" s="653">
        <v>6</v>
      </c>
      <c r="B24" s="249" t="s">
        <v>774</v>
      </c>
      <c r="C24" s="714">
        <v>153800</v>
      </c>
      <c r="D24" s="445">
        <f>IFERROR(VLOOKUP($C24,'[1]손익(신용)'!$E:$F,2,0),0)+IFERROR(VLOOKUP(161700,'[1]손익(신용)'!$E:$F,2,0),0)</f>
        <v>0</v>
      </c>
      <c r="E24" s="724"/>
      <c r="F24" s="711">
        <f>IFERROR(VLOOKUP($C24,'[1]손익(신용전기)'!$E:$F,2,0),0)+IFERROR(VLOOKUP(161700,'[1]손익(신용전기)'!$E:$F,2,0),0)</f>
        <v>0</v>
      </c>
      <c r="G24" s="443"/>
    </row>
    <row r="25" spans="1:7" ht="15.75" customHeight="1">
      <c r="A25" s="653">
        <v>7</v>
      </c>
      <c r="B25" s="249" t="s">
        <v>775</v>
      </c>
      <c r="C25" s="714">
        <v>154300</v>
      </c>
      <c r="D25" s="445">
        <f>IFERROR(VLOOKUP($C25,'[1]손익(신용)'!$E:$F,2,0),0)+IFERROR(VLOOKUP(162100,'[1]손익(신용)'!$E:$F,2,0),0)</f>
        <v>0</v>
      </c>
      <c r="E25" s="724"/>
      <c r="F25" s="711">
        <f>IFERROR(VLOOKUP($C25,'[1]손익(신용전기)'!$E:$F,2,0),0)+IFERROR(VLOOKUP(162100,'[1]손익(신용전기)'!$E:$F,2,0),0)</f>
        <v>0</v>
      </c>
      <c r="G25" s="443"/>
    </row>
    <row r="26" spans="1:7" ht="15.75" customHeight="1">
      <c r="A26" s="656">
        <v>8</v>
      </c>
      <c r="B26" s="727" t="s">
        <v>776</v>
      </c>
      <c r="C26" s="714">
        <v>160600</v>
      </c>
      <c r="D26" s="157">
        <f>IFERROR(VLOOKUP($C26,'[1]손익(신용)'!$E:$F,2,0),0)</f>
        <v>0</v>
      </c>
      <c r="E26" s="728"/>
      <c r="F26" s="717">
        <f>IFERROR(VLOOKUP($C26,'[1]손익(신용전기)'!$E:$F,2,0),0)</f>
        <v>0</v>
      </c>
      <c r="G26" s="108"/>
    </row>
    <row r="27" spans="1:7" ht="15.75" customHeight="1">
      <c r="A27" s="729" t="s">
        <v>777</v>
      </c>
      <c r="B27" s="196" t="s">
        <v>778</v>
      </c>
      <c r="C27" s="730"/>
      <c r="D27" s="718"/>
      <c r="E27" s="719">
        <f>SUM(D28:D29)</f>
        <v>0</v>
      </c>
      <c r="F27" s="720"/>
      <c r="G27" s="718">
        <f>SUM(F28:F29)</f>
        <v>0</v>
      </c>
    </row>
    <row r="28" spans="1:7" ht="15.75" customHeight="1">
      <c r="A28" s="731">
        <v>1</v>
      </c>
      <c r="B28" s="732" t="s">
        <v>560</v>
      </c>
      <c r="C28" s="714">
        <v>153500</v>
      </c>
      <c r="D28" s="733">
        <f>IFERROR(VLOOKUP($C28,'[1]손익(신용)'!$E:$F,2,0),0)</f>
        <v>0</v>
      </c>
      <c r="E28" s="734"/>
      <c r="F28" s="707">
        <f>IFERROR(VLOOKUP($C28,'[1]손익(신용전기)'!$E:$F,2,0),0)</f>
        <v>0</v>
      </c>
      <c r="G28" s="733"/>
    </row>
    <row r="29" spans="1:7" ht="15.75" customHeight="1">
      <c r="A29" s="656">
        <v>2</v>
      </c>
      <c r="B29" s="604" t="s">
        <v>561</v>
      </c>
      <c r="C29" s="714">
        <v>154600</v>
      </c>
      <c r="D29" s="108">
        <f>IFERROR(VLOOKUP($C29,'[1]손익(신용)'!$E:$F,2,0),0)+IFERROR(VLOOKUP(161400,'[1]손익(신용)'!$E:$F,2,0),0)</f>
        <v>0</v>
      </c>
      <c r="E29" s="735"/>
      <c r="F29" s="717">
        <f>IFERROR(VLOOKUP($C29,'[1]손익(신용전기)'!$E:$F,2,0),0)+IFERROR(VLOOKUP(161400,'[1]손익(신용전기)'!$E:$F,2,0),0)</f>
        <v>0</v>
      </c>
      <c r="G29" s="108"/>
    </row>
    <row r="30" spans="1:7" ht="15.75" customHeight="1">
      <c r="A30" s="729" t="s">
        <v>512</v>
      </c>
      <c r="B30" s="196" t="s">
        <v>779</v>
      </c>
      <c r="C30" s="736"/>
      <c r="D30" s="718"/>
      <c r="E30" s="719">
        <f>SUM(D31:D32)</f>
        <v>0</v>
      </c>
      <c r="F30" s="720"/>
      <c r="G30" s="718">
        <f>SUM(F31:F32)</f>
        <v>0</v>
      </c>
    </row>
    <row r="31" spans="1:7" ht="15.75" customHeight="1">
      <c r="A31" s="652">
        <v>1</v>
      </c>
      <c r="B31" s="594" t="s">
        <v>780</v>
      </c>
      <c r="C31" s="737">
        <v>154400</v>
      </c>
      <c r="D31" s="733">
        <f>IFERROR(VLOOKUP($C31,'[1]손익(신용)'!$E:$F,2,0),0)+IFERROR(VLOOKUP(160800,'[1]손익(신용)'!$E:$F,2,0),0)</f>
        <v>0</v>
      </c>
      <c r="E31" s="734"/>
      <c r="F31" s="707">
        <f>IFERROR(VLOOKUP($C31,'[1]손익(신용전기)'!$E:$F,2,0),0)+IFERROR(VLOOKUP(160800,'[1]손익(신용전기)'!$E:$F,2,0),0)</f>
        <v>0</v>
      </c>
      <c r="G31" s="733"/>
    </row>
    <row r="32" spans="1:7" ht="15.75" customHeight="1">
      <c r="A32" s="656">
        <v>2</v>
      </c>
      <c r="B32" s="604" t="s">
        <v>565</v>
      </c>
      <c r="C32" s="737">
        <v>154500</v>
      </c>
      <c r="D32" s="108">
        <f>IFERROR(VLOOKUP($C32,'[1]손익(신용)'!$E:$F,2,0),0)+IFERROR(VLOOKUP(160900,'[1]손익(신용)'!$E:$F,2,0),0)</f>
        <v>0</v>
      </c>
      <c r="E32" s="735"/>
      <c r="F32" s="717">
        <f>IFERROR(VLOOKUP($C32,'[1]손익(신용전기)'!$E:$F,2,0),0)+IFERROR(VLOOKUP(160900,'[1]손익(신용전기)'!$E:$F,2,0),0)</f>
        <v>0</v>
      </c>
      <c r="G32" s="108"/>
    </row>
    <row r="33" spans="1:7" ht="15.75" customHeight="1">
      <c r="A33" s="729" t="s">
        <v>781</v>
      </c>
      <c r="B33" s="196" t="s">
        <v>567</v>
      </c>
      <c r="C33" s="736"/>
      <c r="D33" s="718"/>
      <c r="E33" s="719">
        <f>SUM(D34:D36)</f>
        <v>473030676</v>
      </c>
      <c r="F33" s="720"/>
      <c r="G33" s="718">
        <f>SUM(F34:F36)</f>
        <v>442202403</v>
      </c>
    </row>
    <row r="34" spans="1:7" ht="15.75" customHeight="1">
      <c r="A34" s="652">
        <v>1</v>
      </c>
      <c r="B34" s="594" t="s">
        <v>568</v>
      </c>
      <c r="C34" s="737">
        <v>152100</v>
      </c>
      <c r="D34" s="733">
        <f>IFERROR(VLOOKUP($C34,'[1]손익(신용)'!$E:$F,2,0),0)-IFERROR(VLOOKUP(179306,'[1]손익(신용)'!$B:$C,2,0),0)+IFERROR(VLOOKUP(179318,'[1]손익(신용)'!$B:$C,2,0),0)+IFERROR(VLOOKUP(179319,'[1]손익(신용)'!$B:$C,2,0),0)+IFERROR(VLOOKUP(179320,'[1]손익(신용)'!$B:$C,2,0),0)+IFERROR(VLOOKUP(179323,'[1]손익(신용)'!$B:$C,2,0),0)-IFERROR(VLOOKUP(179600,'[1]손익(신용)'!$B:$C,2,0),0)-IFERROR(VLOOKUP(179630,'[1]손익(신용)'!$B:$C,2,0),0)</f>
        <v>395477290</v>
      </c>
      <c r="E34" s="734"/>
      <c r="F34" s="707">
        <f>IFERROR(VLOOKUP($C34,'[1]손익(신용전기)'!$E:$F,2,0),0)-IFERROR(VLOOKUP(179306,'[1]손익(신용전기)'!$B:$C,2,0),0)+IFERROR(VLOOKUP(179318,'[1]손익(신용전기)'!$B:$C,2,0),0)+IFERROR(VLOOKUP(179319,'[1]손익(신용전기)'!$B:$C,2,0),0)+IFERROR(VLOOKUP(179320,'[1]손익(신용전기)'!$B:$C,2,0),0)+IFERROR(VLOOKUP(179323,'[1]손익(신용전기)'!$B:$C,2,0),0)-IFERROR(VLOOKUP(179600,'[1]손익(신용전기)'!$B:$C,2,0),0)-IFERROR(VLOOKUP(179630,'[1]손익(신용전기)'!$B:$C,2,0),0)</f>
        <v>366762427</v>
      </c>
      <c r="G34" s="733"/>
    </row>
    <row r="35" spans="1:7" ht="15.75" customHeight="1">
      <c r="A35" s="653">
        <v>2</v>
      </c>
      <c r="B35" s="249" t="s">
        <v>782</v>
      </c>
      <c r="C35" s="737">
        <v>152200</v>
      </c>
      <c r="D35" s="107">
        <f>IFERROR(VLOOKUP($C35,'[1]손익(신용)'!$E:$F,2,0),0)-IFERROR(VLOOKUP(179319,'[1]손익(신용)'!$B:$C,2,0),0)-IFERROR(VLOOKUP(179320,'[1]손익(신용)'!$B:$C,2,0),0)-IFERROR(VLOOKUP(179323,'[1]손익(신용)'!$B:$C,2,0),0)</f>
        <v>77548386</v>
      </c>
      <c r="E35" s="738"/>
      <c r="F35" s="711">
        <f>IFERROR(VLOOKUP($C35,'[1]손익(신용전기)'!$E:$F,2,0),0)-IFERROR(VLOOKUP(179319,'[1]손익(신용전기)'!$B:$C,2,0),0)-IFERROR(VLOOKUP(179320,'[1]손익(신용전기)'!$B:$C,2,0),0)-IFERROR(VLOOKUP(179323,'[1]손익(신용전기)'!$B:$C,2,0),0)</f>
        <v>75434976</v>
      </c>
      <c r="G35" s="107"/>
    </row>
    <row r="36" spans="1:7" ht="15.75" customHeight="1">
      <c r="A36" s="656">
        <v>3</v>
      </c>
      <c r="B36" s="604" t="s">
        <v>783</v>
      </c>
      <c r="C36" s="737">
        <v>152900</v>
      </c>
      <c r="D36" s="108">
        <f>IFERROR(VLOOKUP($C36,'[1]손익(신용)'!$E:$F,2,0),0)-IFERROR(VLOOKUP(179318,'[1]손익(신용)'!$E:$F,2,0),0)</f>
        <v>5000</v>
      </c>
      <c r="E36" s="735"/>
      <c r="F36" s="717">
        <f>IFERROR(VLOOKUP($C36,'[1]손익(신용전기)'!$E:$F,2,0),0)-IFERROR(VLOOKUP(179318,'[1]손익(신용전기)'!$E:$F,2,0),0)</f>
        <v>5000</v>
      </c>
      <c r="G36" s="108"/>
    </row>
    <row r="37" spans="1:7" ht="15.75" customHeight="1">
      <c r="A37" s="729" t="s">
        <v>784</v>
      </c>
      <c r="B37" s="196" t="s">
        <v>785</v>
      </c>
      <c r="C37" s="714">
        <v>154000</v>
      </c>
      <c r="D37" s="118"/>
      <c r="E37" s="118">
        <f>IFERROR(VLOOKUP($C37,'[1]손익(신용)'!$E:$F,2,0),0)</f>
        <v>0</v>
      </c>
      <c r="F37" s="739"/>
      <c r="G37" s="740">
        <f>IFERROR(VLOOKUP($C37,'[1]손익(신용전기)'!$E:$F,2,0),0)</f>
        <v>0</v>
      </c>
    </row>
    <row r="38" spans="1:7" ht="15.75" customHeight="1">
      <c r="A38" s="729" t="s">
        <v>786</v>
      </c>
      <c r="B38" s="196" t="s">
        <v>787</v>
      </c>
      <c r="C38" s="730"/>
      <c r="D38" s="718"/>
      <c r="E38" s="719">
        <f>SUM(D39:D43)</f>
        <v>283754117</v>
      </c>
      <c r="F38" s="720"/>
      <c r="G38" s="718">
        <f>SUM(F39:F43)</f>
        <v>251861412</v>
      </c>
    </row>
    <row r="39" spans="1:7" ht="15.75" customHeight="1">
      <c r="A39" s="652">
        <v>1</v>
      </c>
      <c r="B39" s="594" t="s">
        <v>788</v>
      </c>
      <c r="C39" s="714">
        <v>153300</v>
      </c>
      <c r="D39" s="733">
        <f>IFERROR(VLOOKUP($C39,'[1]손익(신용)'!$E:$F,2,0),0)</f>
        <v>0</v>
      </c>
      <c r="E39" s="734"/>
      <c r="F39" s="707">
        <f>IFERROR(VLOOKUP($C39,'[1]손익(신용전기)'!$E:$F,2,0),0)</f>
        <v>0</v>
      </c>
      <c r="G39" s="733"/>
    </row>
    <row r="40" spans="1:7" ht="15.75" customHeight="1">
      <c r="A40" s="653">
        <v>2</v>
      </c>
      <c r="B40" s="249" t="s">
        <v>789</v>
      </c>
      <c r="C40" s="714">
        <v>153400</v>
      </c>
      <c r="D40" s="107">
        <f>IFERROR(VLOOKUP($C40,'[1]손익(신용)'!$E:$F,2,0),0)</f>
        <v>0</v>
      </c>
      <c r="E40" s="738"/>
      <c r="F40" s="711">
        <f>IFERROR(VLOOKUP($C40,'[1]손익(신용전기)'!$E:$F,2,0),0)</f>
        <v>0</v>
      </c>
      <c r="G40" s="107"/>
    </row>
    <row r="41" spans="1:7" ht="15.75" customHeight="1">
      <c r="A41" s="653">
        <v>3</v>
      </c>
      <c r="B41" s="249" t="s">
        <v>790</v>
      </c>
      <c r="C41" s="714">
        <v>154100</v>
      </c>
      <c r="D41" s="107">
        <f>IFERROR(VLOOKUP($C41,'[1]손익(신용)'!$E:$F,2,0),0)</f>
        <v>614039</v>
      </c>
      <c r="E41" s="738"/>
      <c r="F41" s="711">
        <f>IFERROR(VLOOKUP($C41,'[1]손익(신용전기)'!$E:$F,2,0),0)</f>
        <v>1692459</v>
      </c>
      <c r="G41" s="107"/>
    </row>
    <row r="42" spans="1:7" ht="15.75" customHeight="1">
      <c r="A42" s="741">
        <v>4</v>
      </c>
      <c r="B42" s="258" t="s">
        <v>791</v>
      </c>
      <c r="C42" s="742">
        <v>153900</v>
      </c>
      <c r="D42" s="107">
        <f>IFERROR(VLOOKUP($C42,'[1]손익(신용)'!$E:$F,2,0),0)-IFERROR(VLOOKUP(179311,'[1]손익(신용)'!$B:$C,2,0),0)</f>
        <v>57929628</v>
      </c>
      <c r="E42" s="738"/>
      <c r="F42" s="711">
        <f>IFERROR(VLOOKUP($C42,'[1]손익(신용전기)'!$E:$F,2,0),0)-IFERROR(VLOOKUP(179311,'[1]손익(신용전기)'!$B:$C,2,0),0)</f>
        <v>41087148</v>
      </c>
      <c r="G42" s="107"/>
    </row>
    <row r="43" spans="1:7" ht="15.75" customHeight="1">
      <c r="A43" s="656">
        <v>5</v>
      </c>
      <c r="B43" s="604" t="s">
        <v>792</v>
      </c>
      <c r="C43" s="275">
        <v>153600</v>
      </c>
      <c r="D43" s="108">
        <f>IFERROR(VLOOKUP($C43,'[1]손익(신용)'!$E:$F,2,0),0)-IFERROR(VLOOKUP(179400,'[1]손익(신용)'!$B:$C,2,0),0)</f>
        <v>225210450</v>
      </c>
      <c r="E43" s="735"/>
      <c r="F43" s="717">
        <f>IFERROR(VLOOKUP($C43,'[1]손익(신용전기)'!$E:$F,2,0),0)-IFERROR(VLOOKUP(179400,'[1]손익(신용전기)'!$B:$C,2,0),0)</f>
        <v>209081805</v>
      </c>
      <c r="G43" s="108"/>
    </row>
    <row r="44" spans="1:7" ht="15.75" customHeight="1">
      <c r="A44" s="729" t="s">
        <v>793</v>
      </c>
      <c r="B44" s="743" t="s">
        <v>794</v>
      </c>
      <c r="C44" s="721">
        <v>154651</v>
      </c>
      <c r="D44" s="132">
        <f>IFERROR(VLOOKUP($C44,'[1]손익(신용)'!$E:$F,2,0),0)-IFERROR(VLOOKUP(179510,'[1]손익(신용)'!$B:$C,2,0),0)</f>
        <v>0</v>
      </c>
      <c r="E44" s="744"/>
      <c r="F44" s="745">
        <f>IFERROR(VLOOKUP($C44,'[1]손익(신용전기)'!$E:$F,2,0),0)-IFERROR(VLOOKUP(179510,'[1]손익(신용전기)'!$B:$C,2,0),0)</f>
        <v>0</v>
      </c>
      <c r="G44" s="132"/>
    </row>
    <row r="45" spans="1:7" ht="15.75" customHeight="1">
      <c r="A45" s="694" t="s">
        <v>257</v>
      </c>
      <c r="B45" s="196" t="s">
        <v>795</v>
      </c>
      <c r="C45" s="695"/>
      <c r="D45" s="58"/>
      <c r="E45" s="696">
        <f>SUM(E46,E51,E60,E64,E67,E69,E78)</f>
        <v>3469938868</v>
      </c>
      <c r="F45" s="697"/>
      <c r="G45" s="58">
        <f>SUM(G46,G51,G60,G64,G67,G69,G78)</f>
        <v>3180657732</v>
      </c>
    </row>
    <row r="46" spans="1:7" ht="15.75" customHeight="1">
      <c r="A46" s="698" t="s">
        <v>796</v>
      </c>
      <c r="B46" s="390" t="s">
        <v>603</v>
      </c>
      <c r="C46" s="746"/>
      <c r="D46" s="718"/>
      <c r="E46" s="719">
        <f>SUM(D47:D50)</f>
        <v>1752784226</v>
      </c>
      <c r="F46" s="720"/>
      <c r="G46" s="718">
        <f>SUM(F47:F50)</f>
        <v>1540085371</v>
      </c>
    </row>
    <row r="47" spans="1:7" ht="15.75" customHeight="1">
      <c r="A47" s="702">
        <v>1</v>
      </c>
      <c r="B47" s="703" t="s">
        <v>604</v>
      </c>
      <c r="C47" s="714">
        <v>171100</v>
      </c>
      <c r="D47" s="705">
        <f>IFERROR(VLOOKUP($C47,'[1]손익(신용)'!$B:$C,2,0),0)-IFERROR(VLOOKUP(159100,'[1]손익(신용)'!$E:$F,2,0),0)</f>
        <v>1603980705</v>
      </c>
      <c r="E47" s="706"/>
      <c r="F47" s="707">
        <f>IFERROR(VLOOKUP($C47,'[1]손익(신용전기)'!$B:$C,2,0),0)-IFERROR(VLOOKUP(159100,'[1]손익(신용전기)'!$E:$F,2,0),0)</f>
        <v>1411932203</v>
      </c>
      <c r="G47" s="705"/>
    </row>
    <row r="48" spans="1:7" ht="15.75" customHeight="1">
      <c r="A48" s="708">
        <v>2</v>
      </c>
      <c r="B48" s="215" t="s">
        <v>605</v>
      </c>
      <c r="C48" s="714">
        <v>171200</v>
      </c>
      <c r="D48" s="443">
        <f>IFERROR(VLOOKUP($C48,'[1]손익(신용)'!$B:$C,2,0),0)-IFERROR(VLOOKUP(159200,'[1]손익(신용)'!$E:$F,2,0),0)</f>
        <v>85601959</v>
      </c>
      <c r="E48" s="710"/>
      <c r="F48" s="711">
        <f>IFERROR(VLOOKUP($C48,'[1]손익(신용전기)'!$B:$C,2,0),0)-IFERROR(VLOOKUP(159200,'[1]손익(신용전기)'!$E:$F,2,0),0)</f>
        <v>94530448</v>
      </c>
      <c r="G48" s="443"/>
    </row>
    <row r="49" spans="1:7" ht="15.75" customHeight="1">
      <c r="A49" s="708">
        <v>3</v>
      </c>
      <c r="B49" s="215" t="s">
        <v>606</v>
      </c>
      <c r="C49" s="714">
        <v>171300</v>
      </c>
      <c r="D49" s="443">
        <f>IFERROR(VLOOKUP($C49,'[1]손익(신용)'!$B:$C,2,0),0)-IFERROR(VLOOKUP(159901,'[1]손익(신용)'!$E:$F,2,0),0)</f>
        <v>7860260</v>
      </c>
      <c r="E49" s="710"/>
      <c r="F49" s="711">
        <f>IFERROR(VLOOKUP($C49,'[1]손익(신용전기)'!$B:$C,2,0),0)-IFERROR(VLOOKUP(159901,'[1]손익(신용전기)'!$E:$F,2,0),0)</f>
        <v>6274278</v>
      </c>
      <c r="G49" s="443"/>
    </row>
    <row r="50" spans="1:7" ht="15.75" customHeight="1">
      <c r="A50" s="712">
        <v>4</v>
      </c>
      <c r="B50" s="713" t="s">
        <v>797</v>
      </c>
      <c r="C50" s="714">
        <v>177100</v>
      </c>
      <c r="D50" s="715">
        <f>IFERROR(VLOOKUP($C50,'[1]손익(신용)'!$B:$C,2,0),0)</f>
        <v>55341302</v>
      </c>
      <c r="E50" s="716"/>
      <c r="F50" s="717">
        <f>IFERROR(VLOOKUP($C50,'[1]손익(신용전기)'!$B:$C,2,0),0)</f>
        <v>27348442</v>
      </c>
      <c r="G50" s="715"/>
    </row>
    <row r="51" spans="1:7" ht="15.75" customHeight="1">
      <c r="A51" s="698" t="s">
        <v>798</v>
      </c>
      <c r="B51" s="196" t="s">
        <v>799</v>
      </c>
      <c r="C51" s="695"/>
      <c r="D51" s="718"/>
      <c r="E51" s="719">
        <f>SUM(D52:D59)</f>
        <v>0</v>
      </c>
      <c r="F51" s="720"/>
      <c r="G51" s="718">
        <f>SUM(F52:F59)</f>
        <v>0</v>
      </c>
    </row>
    <row r="52" spans="1:7" ht="15.75" customHeight="1">
      <c r="A52" s="702">
        <v>1</v>
      </c>
      <c r="B52" s="703" t="s">
        <v>800</v>
      </c>
      <c r="C52" s="714">
        <v>173400</v>
      </c>
      <c r="D52" s="705">
        <f>IFERROR(VLOOKUP($C52,'[1]손익(신용)'!$B:$C,2,0),0)</f>
        <v>0</v>
      </c>
      <c r="E52" s="706"/>
      <c r="F52" s="707">
        <f>IFERROR(VLOOKUP($C52,'[1]손익(신용전기)'!$B:$C,2,0),0)</f>
        <v>0</v>
      </c>
      <c r="G52" s="705"/>
    </row>
    <row r="53" spans="1:7" ht="15.75" customHeight="1">
      <c r="A53" s="725">
        <v>2</v>
      </c>
      <c r="B53" s="249" t="s">
        <v>801</v>
      </c>
      <c r="C53" s="714">
        <v>173300</v>
      </c>
      <c r="D53" s="107">
        <f>IFERROR(VLOOKUP($C53,'[1]손익(신용)'!$B:$C,2,0),0)</f>
        <v>0</v>
      </c>
      <c r="E53" s="738"/>
      <c r="F53" s="711">
        <f>IFERROR(VLOOKUP($C53,'[1]손익(신용전기)'!$B:$C,2,0),0)</f>
        <v>0</v>
      </c>
      <c r="G53" s="107"/>
    </row>
    <row r="54" spans="1:7" ht="15.75" customHeight="1">
      <c r="A54" s="653">
        <v>3</v>
      </c>
      <c r="B54" s="249" t="s">
        <v>802</v>
      </c>
      <c r="C54" s="714">
        <v>174100</v>
      </c>
      <c r="D54" s="107">
        <f>IFERROR(VLOOKUP($C54,'[1]손익(신용)'!$B:$C,2,0),0)+IFERROR(VLOOKUP(181500,'[1]손익(신용)'!$B:$C,2,0),0)</f>
        <v>0</v>
      </c>
      <c r="E54" s="738"/>
      <c r="F54" s="711">
        <f>IFERROR(VLOOKUP($C54,'[1]손익(신용전기)'!$B:$C,2,0),0)+IFERROR(VLOOKUP(181500,'[1]손익(신용전기)'!$B:$C,2,0),0)</f>
        <v>0</v>
      </c>
      <c r="G54" s="107"/>
    </row>
    <row r="55" spans="1:7" ht="15.75" customHeight="1">
      <c r="A55" s="653">
        <v>4</v>
      </c>
      <c r="B55" s="249" t="s">
        <v>803</v>
      </c>
      <c r="C55" s="714">
        <v>174300</v>
      </c>
      <c r="D55" s="747">
        <f>IFERROR(VLOOKUP($C55,'[1]손익(신용)'!$B:$C,2,0),0)+IFERROR(VLOOKUP(181800,'[1]손익(신용)'!$B:$C,2,0),0)</f>
        <v>0</v>
      </c>
      <c r="E55" s="748"/>
      <c r="F55" s="749">
        <f>IFERROR(VLOOKUP($C55,'[1]손익(신용전기)'!$B:$C,2,0),0)+IFERROR(VLOOKUP(181800,'[1]손익(신용전기)'!$B:$C,2,0),0)</f>
        <v>0</v>
      </c>
      <c r="G55" s="747"/>
    </row>
    <row r="56" spans="1:7" ht="15.75" customHeight="1">
      <c r="A56" s="653">
        <v>5</v>
      </c>
      <c r="B56" s="249" t="s">
        <v>804</v>
      </c>
      <c r="C56" s="714">
        <v>180400</v>
      </c>
      <c r="D56" s="107">
        <f>IFERROR(VLOOKUP($C56,'[1]손익(신용)'!$B:$C,2,0),0)</f>
        <v>0</v>
      </c>
      <c r="E56" s="738"/>
      <c r="F56" s="711">
        <f>IFERROR(VLOOKUP($C56,'[1]손익(신용전기)'!$B:$C,2,0),0)</f>
        <v>0</v>
      </c>
      <c r="G56" s="107"/>
    </row>
    <row r="57" spans="1:7" ht="15.75" customHeight="1">
      <c r="A57" s="653">
        <v>6</v>
      </c>
      <c r="B57" s="249" t="s">
        <v>805</v>
      </c>
      <c r="C57" s="721">
        <v>174200</v>
      </c>
      <c r="D57" s="107">
        <f>IFERROR(VLOOKUP($C57,'[1]손익(신용)'!$B:$C,2,0),0)+IFERROR(VLOOKUP(181700,'[1]손익(신용)'!$B:$C,2,0),0)</f>
        <v>0</v>
      </c>
      <c r="E57" s="738"/>
      <c r="F57" s="711">
        <f>IFERROR(VLOOKUP($C57,'[1]손익(신용전기)'!$B:$C,2,0),0)+IFERROR(VLOOKUP(181700,'[1]손익(신용전기)'!$B:$C,2,0),0)</f>
        <v>0</v>
      </c>
      <c r="G57" s="107"/>
    </row>
    <row r="58" spans="1:7" ht="15.75" customHeight="1">
      <c r="A58" s="653">
        <v>7</v>
      </c>
      <c r="B58" s="249" t="s">
        <v>806</v>
      </c>
      <c r="C58" s="714">
        <v>174400</v>
      </c>
      <c r="D58" s="107">
        <f>IFERROR(VLOOKUP($C58,'[1]손익(신용)'!$B:$C,2,0),0)+IFERROR(VLOOKUP(182100,'[1]손익(신용)'!$B:$C,2,0),0)</f>
        <v>0</v>
      </c>
      <c r="E58" s="738"/>
      <c r="F58" s="711">
        <f>IFERROR(VLOOKUP($C58,'[1]손익(신용전기)'!$B:$C,2,0),0)+IFERROR(VLOOKUP(182100,'[1]손익(신용전기)'!$B:$C,2,0),0)</f>
        <v>0</v>
      </c>
      <c r="G58" s="107"/>
    </row>
    <row r="59" spans="1:7" ht="15.75" customHeight="1">
      <c r="A59" s="656">
        <v>8</v>
      </c>
      <c r="B59" s="604" t="s">
        <v>807</v>
      </c>
      <c r="C59" s="714">
        <v>180500</v>
      </c>
      <c r="D59" s="750">
        <f>IFERROR(VLOOKUP($C59,'[1]손익(신용)'!$B:$C,2,0),0)</f>
        <v>0</v>
      </c>
      <c r="E59" s="751"/>
      <c r="F59" s="752">
        <f>IFERROR(VLOOKUP($C59,'[1]손익(신용전기)'!$B:$C,2,0),0)</f>
        <v>0</v>
      </c>
      <c r="G59" s="750"/>
    </row>
    <row r="60" spans="1:7" ht="15.75" customHeight="1">
      <c r="A60" s="729" t="s">
        <v>508</v>
      </c>
      <c r="B60" s="196" t="s">
        <v>808</v>
      </c>
      <c r="C60" s="730"/>
      <c r="D60" s="718"/>
      <c r="E60" s="719">
        <f>SUM(D61:D63)</f>
        <v>0</v>
      </c>
      <c r="F60" s="720"/>
      <c r="G60" s="718">
        <f>SUM(F61:F63)</f>
        <v>0</v>
      </c>
    </row>
    <row r="61" spans="1:7" ht="15.75" customHeight="1">
      <c r="A61" s="652">
        <v>1</v>
      </c>
      <c r="B61" s="594" t="s">
        <v>809</v>
      </c>
      <c r="C61" s="714">
        <v>173100</v>
      </c>
      <c r="D61" s="733">
        <f>IFERROR(VLOOKUP($C61,'[1]손익(신용)'!$B:$C,2,0),0)</f>
        <v>0</v>
      </c>
      <c r="E61" s="734"/>
      <c r="F61" s="707">
        <f>IFERROR(VLOOKUP($C61,'[1]손익(신용전기)'!$B:$C,2,0),0)</f>
        <v>0</v>
      </c>
      <c r="G61" s="733"/>
    </row>
    <row r="62" spans="1:7" ht="15.75" customHeight="1">
      <c r="A62" s="653">
        <v>2</v>
      </c>
      <c r="B62" s="249" t="s">
        <v>810</v>
      </c>
      <c r="C62" s="714">
        <v>174700</v>
      </c>
      <c r="D62" s="107">
        <f>IFERROR(VLOOKUP($C62,'[1]손익(신용)'!$B:$C,2,0),0)+IFERROR(VLOOKUP(181400,'[1]손익(신용)'!$B:$C,2,0),0)</f>
        <v>0</v>
      </c>
      <c r="E62" s="738"/>
      <c r="F62" s="711">
        <f>IFERROR(VLOOKUP($C62,'[1]손익(신용전기)'!$B:$C,2,0),0)+IFERROR(VLOOKUP(181400,'[1]손익(신용전기)'!$B:$C,2,0),0)</f>
        <v>0</v>
      </c>
      <c r="G62" s="107"/>
    </row>
    <row r="63" spans="1:7" ht="15.75" customHeight="1">
      <c r="A63" s="656">
        <v>3</v>
      </c>
      <c r="B63" s="713" t="s">
        <v>811</v>
      </c>
      <c r="C63" s="714">
        <v>173110</v>
      </c>
      <c r="D63" s="108">
        <f>IFERROR(VLOOKUP($C63,'[1]손익(신용)'!$B:$C,2,0),0)</f>
        <v>0</v>
      </c>
      <c r="E63" s="735"/>
      <c r="F63" s="717">
        <f>IFERROR(VLOOKUP($C63,'[1]손익(신용전기)'!$B:$C,2,0),0)</f>
        <v>0</v>
      </c>
      <c r="G63" s="108"/>
    </row>
    <row r="64" spans="1:7" ht="15.75" customHeight="1">
      <c r="A64" s="729" t="s">
        <v>512</v>
      </c>
      <c r="B64" s="196" t="s">
        <v>812</v>
      </c>
      <c r="C64" s="730"/>
      <c r="D64" s="718"/>
      <c r="E64" s="719">
        <f>SUM(D65:D66)</f>
        <v>0</v>
      </c>
      <c r="F64" s="720"/>
      <c r="G64" s="718">
        <f>SUM(F65:F66)</f>
        <v>0</v>
      </c>
    </row>
    <row r="65" spans="1:7" ht="15.75" customHeight="1">
      <c r="A65" s="652">
        <v>1</v>
      </c>
      <c r="B65" s="594" t="s">
        <v>813</v>
      </c>
      <c r="C65" s="714">
        <v>174500</v>
      </c>
      <c r="D65" s="733">
        <f>IFERROR(VLOOKUP($C65,'[1]손익(신용)'!$B:$C,2,0),0)+IFERROR(VLOOKUP(180800,'[1]손익(신용)'!$B:$C,2,0),0)</f>
        <v>0</v>
      </c>
      <c r="E65" s="734"/>
      <c r="F65" s="707">
        <f>IFERROR(VLOOKUP($C65,'[1]손익(신용전기)'!$B:$C,2,0),0)+IFERROR(VLOOKUP(180800,'[1]손익(신용전기)'!$B:$C,2,0),0)</f>
        <v>0</v>
      </c>
      <c r="G65" s="733"/>
    </row>
    <row r="66" spans="1:7" ht="15.75" customHeight="1">
      <c r="A66" s="656">
        <v>2</v>
      </c>
      <c r="B66" s="604" t="s">
        <v>814</v>
      </c>
      <c r="C66" s="714">
        <v>174600</v>
      </c>
      <c r="D66" s="108">
        <f>IFERROR(VLOOKUP($C66,'[1]손익(신용)'!$B:$C,2,0),0)+IFERROR(VLOOKUP(180900,'[1]손익(신용)'!$B:$C,2,0),0)</f>
        <v>0</v>
      </c>
      <c r="E66" s="735"/>
      <c r="F66" s="717">
        <f>IFERROR(VLOOKUP($C66,'[1]손익(신용전기)'!$B:$C,2,0),0)+IFERROR(VLOOKUP(180900,'[1]손익(신용전기)'!$B:$C,2,0),0)</f>
        <v>0</v>
      </c>
      <c r="G66" s="108"/>
    </row>
    <row r="67" spans="1:7" ht="15.75" customHeight="1">
      <c r="A67" s="729" t="s">
        <v>781</v>
      </c>
      <c r="B67" s="196" t="s">
        <v>815</v>
      </c>
      <c r="C67" s="730"/>
      <c r="D67" s="718"/>
      <c r="E67" s="719">
        <f>SUM(D68:D68)</f>
        <v>209807785</v>
      </c>
      <c r="F67" s="720"/>
      <c r="G67" s="718">
        <f>SUM(F68:F68)</f>
        <v>138819562</v>
      </c>
    </row>
    <row r="68" spans="1:7" ht="15.75" customHeight="1">
      <c r="A68" s="652">
        <v>1</v>
      </c>
      <c r="B68" s="594" t="s">
        <v>816</v>
      </c>
      <c r="C68" s="714">
        <v>172100</v>
      </c>
      <c r="D68" s="753">
        <f>IFERROR(VLOOKUP($C68,'[1]손익(신용)'!$B:$C,2,0),)-IFERROR(VLOOKUP(159904,'[1]손익(신용)'!$E:$F,2,0),0)-IFERROR(VLOOKUP(159903,'[1]손익(신용)'!$E:$F,2,0),0)</f>
        <v>209807785</v>
      </c>
      <c r="E68" s="754"/>
      <c r="F68" s="755">
        <f>IFERROR(VLOOKUP($C68,'[1]손익(신용전기)'!$B:$C,2,0),)-IFERROR(VLOOKUP(159904,'[1]손익(신용전기)'!$E:$F,2,0),0)-IFERROR(VLOOKUP(159903,'[1]손익(신용전기)'!$E:$F,2,0),0)</f>
        <v>138819562</v>
      </c>
      <c r="G68" s="753"/>
    </row>
    <row r="69" spans="1:7" ht="15.75" customHeight="1">
      <c r="A69" s="756" t="s">
        <v>784</v>
      </c>
      <c r="B69" s="743" t="s">
        <v>817</v>
      </c>
      <c r="C69" s="757"/>
      <c r="D69" s="118"/>
      <c r="E69" s="758">
        <f>SUM(D70:D77)</f>
        <v>332753922</v>
      </c>
      <c r="F69" s="739"/>
      <c r="G69" s="118">
        <f>SUM(F70:F77)</f>
        <v>294488556</v>
      </c>
    </row>
    <row r="70" spans="1:7" ht="15.75" customHeight="1">
      <c r="A70" s="652">
        <v>1</v>
      </c>
      <c r="B70" s="594" t="s">
        <v>818</v>
      </c>
      <c r="C70" s="714">
        <v>173200</v>
      </c>
      <c r="D70" s="733">
        <f>IFERROR(VLOOKUP($C70,'[1]손익(신용)'!$B:$C,2,0),0)-IFERROR(VLOOKUP(159919,'[1]손익(신용)'!$E:$F,2,0),0)-IFERROR(VLOOKUP(159920,'[1]손익(신용)'!$E:$F,2,0),0)-IFERROR(VLOOKUP(159921,'[1]손익(신용)'!$E:$F,2,0),0)-IFERROR(VLOOKUP(159922,'[1]손익(신용)'!$E:$F,2,0),0)-IFERROR(VLOOKUP(159923,'[1]손익(신용)'!$E:$F,2,0),0)</f>
        <v>95831733</v>
      </c>
      <c r="E70" s="734"/>
      <c r="F70" s="707">
        <f>IFERROR(VLOOKUP($C70,'[1]손익(신용전기)'!$B:$C,2,0),0)-IFERROR(VLOOKUP(159919,'[1]손익(신용전기)'!$E:$F,2,0),0)-IFERROR(VLOOKUP(159920,'[1]손익(신용전기)'!$E:$F,2,0),0)-IFERROR(VLOOKUP(159921,'[1]손익(신용전기)'!$E:$F,2,0),0)-IFERROR(VLOOKUP(159922,'[1]손익(신용전기)'!$E:$F,2,0),0)-IFERROR(VLOOKUP(159923,'[1]손익(신용전기)'!$E:$F,2,0),0)</f>
        <v>87241456</v>
      </c>
      <c r="G70" s="733"/>
    </row>
    <row r="71" spans="1:7" ht="15.75" customHeight="1">
      <c r="A71" s="653">
        <v>2</v>
      </c>
      <c r="B71" s="249" t="s">
        <v>819</v>
      </c>
      <c r="C71" s="714">
        <v>173500</v>
      </c>
      <c r="D71" s="107">
        <f>IFERROR(VLOOKUP($C71,'[1]손익(신용)'!$B:$C,2,0),0)</f>
        <v>0</v>
      </c>
      <c r="E71" s="738"/>
      <c r="F71" s="711">
        <f>IFERROR(VLOOKUP($C71,'[1]손익(신용전기)'!$B:$C,2,0),0)</f>
        <v>0</v>
      </c>
      <c r="G71" s="107"/>
    </row>
    <row r="72" spans="1:7" ht="15.75" customHeight="1">
      <c r="A72" s="653">
        <v>3</v>
      </c>
      <c r="B72" s="249" t="s">
        <v>820</v>
      </c>
      <c r="C72" s="714">
        <v>173600</v>
      </c>
      <c r="D72" s="107">
        <f>IFERROR(VLOOKUP($C72,'[1]손익(신용)'!$B:$C,2,0),0)</f>
        <v>0</v>
      </c>
      <c r="E72" s="738"/>
      <c r="F72" s="711">
        <f>IFERROR(VLOOKUP($C72,'[1]손익(신용전기)'!$B:$C,2,0),0)</f>
        <v>0</v>
      </c>
      <c r="G72" s="107"/>
    </row>
    <row r="73" spans="1:7" ht="15.75" customHeight="1">
      <c r="A73" s="653">
        <v>4</v>
      </c>
      <c r="B73" s="249" t="s">
        <v>821</v>
      </c>
      <c r="C73" s="714">
        <v>173900</v>
      </c>
      <c r="D73" s="107">
        <f>IFERROR(VLOOKUP($C73,'[1]손익(신용)'!$B:$C,2,0),0)</f>
        <v>27153247</v>
      </c>
      <c r="E73" s="738"/>
      <c r="F73" s="711">
        <f>IFERROR(VLOOKUP($C73,'[1]손익(신용전기)'!$B:$C,2,0),0)</f>
        <v>26631470</v>
      </c>
      <c r="G73" s="107"/>
    </row>
    <row r="74" spans="1:7" ht="15.75" customHeight="1">
      <c r="A74" s="741">
        <v>5</v>
      </c>
      <c r="B74" s="258" t="s">
        <v>822</v>
      </c>
      <c r="C74" s="742">
        <v>173700</v>
      </c>
      <c r="D74" s="443">
        <f>IFERROR(VLOOKUP($C74,'[1]손익(신용)'!$B:$C,2,0),0)-IFERROR(VLOOKUP(159902,'[1]손익(신용)'!$E:$F,2,0),0)</f>
        <v>55783965</v>
      </c>
      <c r="E74" s="710"/>
      <c r="F74" s="711">
        <f>IFERROR(VLOOKUP($C74,'[1]손익(신용전기)'!$B:$C,2,0),0)-IFERROR(VLOOKUP(159902,'[1]손익(신용전기)'!$E:$F,2,0),0)</f>
        <v>39692101</v>
      </c>
      <c r="G74" s="443"/>
    </row>
    <row r="75" spans="1:7" ht="15.75" customHeight="1">
      <c r="A75" s="653">
        <v>6</v>
      </c>
      <c r="B75" s="249" t="s">
        <v>823</v>
      </c>
      <c r="C75" s="759">
        <v>173800</v>
      </c>
      <c r="D75" s="108">
        <f>IFERROR(VLOOKUP($C75,'[1]손익(신용)'!$B:$C,2,0),0)-IFERROR(VLOOKUP(159300,'[1]손익(신용)'!$E:$F,2,0),0)</f>
        <v>100246985</v>
      </c>
      <c r="E75" s="735"/>
      <c r="F75" s="717">
        <f>IFERROR(VLOOKUP($C75,'[1]손익(신용전기)'!$B:$C,2,0),0)-IFERROR(VLOOKUP(159300,'[1]손익(신용전기)'!$E:$F,2,0),0)</f>
        <v>91400334</v>
      </c>
      <c r="G75" s="108"/>
    </row>
    <row r="76" spans="1:7" ht="15.75" customHeight="1">
      <c r="A76" s="653">
        <v>7</v>
      </c>
      <c r="B76" s="215" t="s">
        <v>824</v>
      </c>
      <c r="C76" s="759">
        <v>174800</v>
      </c>
      <c r="D76" s="107">
        <f>IFERROR(VLOOKUP($C76,'[1]손익(신용)'!$B$5:$C$1005,2,0),0)-IFERROR(VLOOKUP(159500,'[1]손익(신용)'!$E:$F,2,0),0)+IFERROR(VLOOKUP(159540,'[1]손익(신용)'!$E:$F,2,0),0)</f>
        <v>53737992</v>
      </c>
      <c r="E76" s="738"/>
      <c r="F76" s="711">
        <f>IFERROR(VLOOKUP($C76,'[1]손익(신용전기)'!$B$5:$C$1005,2,0),0)-IFERROR(VLOOKUP(159500,'[1]손익(신용전기)'!$E:$F,2,0),0)+IFERROR(VLOOKUP(159540,'[1]손익(신용전기)'!$E:$F,2,0),0)</f>
        <v>49523195</v>
      </c>
      <c r="G76" s="107"/>
    </row>
    <row r="77" spans="1:7" ht="15.75" customHeight="1">
      <c r="A77" s="656">
        <v>8</v>
      </c>
      <c r="B77" s="713" t="s">
        <v>825</v>
      </c>
      <c r="C77" s="759">
        <v>174900</v>
      </c>
      <c r="D77" s="108">
        <f>IFERROR(VLOOKUP($C77,'[1]손익(신용)'!$B:$C,2,0),0)-IFERROR(VLOOKUP(159540,'[1]손익(신용)'!$E:$F,2,0),0)</f>
        <v>0</v>
      </c>
      <c r="E77" s="735"/>
      <c r="F77" s="717">
        <f>IFERROR(VLOOKUP($C77,'[1]손익(신용전기)'!$B:$C,2,0),0)-IFERROR(VLOOKUP(159540,'[1]손익(신용전기)'!$E:$F,2,0),0)</f>
        <v>0</v>
      </c>
      <c r="G77" s="108"/>
    </row>
    <row r="78" spans="1:7" ht="15.75" customHeight="1">
      <c r="A78" s="760" t="s">
        <v>826</v>
      </c>
      <c r="B78" s="390" t="s">
        <v>827</v>
      </c>
      <c r="C78" s="761"/>
      <c r="D78" s="762"/>
      <c r="E78" s="763">
        <f>SUM(D79:D86)</f>
        <v>1174592935</v>
      </c>
      <c r="F78" s="764"/>
      <c r="G78" s="762">
        <f>SUM(F79:F86)</f>
        <v>1207264243</v>
      </c>
    </row>
    <row r="79" spans="1:7" ht="15.75" customHeight="1">
      <c r="A79" s="652">
        <v>1</v>
      </c>
      <c r="B79" s="594" t="s">
        <v>652</v>
      </c>
      <c r="C79" s="765">
        <v>175100</v>
      </c>
      <c r="D79" s="766">
        <f>IFERROR(VLOOKUP($C79,'[1]손익(신용)'!$B:$C,2,0),0)</f>
        <v>660823316</v>
      </c>
      <c r="E79" s="767"/>
      <c r="F79" s="768">
        <f>IFERROR(VLOOKUP($C79,'[1]손익(신용전기)'!$B:$C,2,0),0)</f>
        <v>574781977</v>
      </c>
      <c r="G79" s="769"/>
    </row>
    <row r="80" spans="1:7" ht="15.75" customHeight="1">
      <c r="A80" s="653">
        <v>2</v>
      </c>
      <c r="B80" s="249" t="s">
        <v>828</v>
      </c>
      <c r="C80" s="765">
        <v>175300</v>
      </c>
      <c r="D80" s="90">
        <f>IFERROR(VLOOKUP($C80,'[1]손익(신용)'!$B:$C,2,0),0)</f>
        <v>61732630</v>
      </c>
      <c r="E80" s="770"/>
      <c r="F80" s="771">
        <f>IFERROR(VLOOKUP($C80,'[1]손익(신용전기)'!$B:$C,2,0),0)</f>
        <v>150704725</v>
      </c>
      <c r="G80" s="75"/>
    </row>
    <row r="81" spans="1:7" ht="15.75" customHeight="1">
      <c r="A81" s="653">
        <v>3</v>
      </c>
      <c r="B81" s="249" t="s">
        <v>829</v>
      </c>
      <c r="C81" s="765">
        <v>175900</v>
      </c>
      <c r="D81" s="90">
        <f>IFERROR(VLOOKUP($C81,'[1]손익(신용)'!$B:$C,2,0),0)</f>
        <v>0</v>
      </c>
      <c r="E81" s="770"/>
      <c r="F81" s="771">
        <f>IFERROR(VLOOKUP($C81,'[1]손익(신용전기)'!$B:$C,2,0),0)</f>
        <v>0</v>
      </c>
      <c r="G81" s="75"/>
    </row>
    <row r="82" spans="1:7" ht="15.75" customHeight="1">
      <c r="A82" s="653">
        <v>4</v>
      </c>
      <c r="B82" s="249" t="s">
        <v>655</v>
      </c>
      <c r="C82" s="765">
        <v>175400</v>
      </c>
      <c r="D82" s="90">
        <f>IFERROR(VLOOKUP($C82,'[1]손익(신용)'!$B:$C,2,0),0)</f>
        <v>5266787</v>
      </c>
      <c r="E82" s="770"/>
      <c r="F82" s="771">
        <f>IFERROR(VLOOKUP($C82,'[1]손익(신용전기)'!$B:$C,2,0),0)</f>
        <v>5648712</v>
      </c>
      <c r="G82" s="75"/>
    </row>
    <row r="83" spans="1:7" ht="15.75" customHeight="1">
      <c r="A83" s="653">
        <v>5</v>
      </c>
      <c r="B83" s="249" t="s">
        <v>830</v>
      </c>
      <c r="C83" s="765">
        <v>175500</v>
      </c>
      <c r="D83" s="90">
        <f>IFERROR(VLOOKUP($C83,'[1]손익(신용)'!$B:$C,2,0),0)</f>
        <v>131449548</v>
      </c>
      <c r="E83" s="770"/>
      <c r="F83" s="771">
        <f>IFERROR(VLOOKUP($C83,'[1]손익(신용전기)'!$B:$C,2,0),0)</f>
        <v>122806636</v>
      </c>
      <c r="G83" s="75"/>
    </row>
    <row r="84" spans="1:7" ht="15.75" customHeight="1">
      <c r="A84" s="653">
        <v>6</v>
      </c>
      <c r="B84" s="249" t="s">
        <v>831</v>
      </c>
      <c r="C84" s="765">
        <v>175600</v>
      </c>
      <c r="D84" s="90">
        <f>IFERROR(VLOOKUP($C84,'[1]손익(신용)'!$B:$C,2,0),0)</f>
        <v>42331349</v>
      </c>
      <c r="E84" s="770"/>
      <c r="F84" s="771">
        <f>IFERROR(VLOOKUP($C84,'[1]손익(신용전기)'!$B:$C,2,0),0)</f>
        <v>47790725</v>
      </c>
      <c r="G84" s="75"/>
    </row>
    <row r="85" spans="1:7" ht="15.75" customHeight="1">
      <c r="A85" s="653">
        <v>7</v>
      </c>
      <c r="B85" s="249" t="s">
        <v>832</v>
      </c>
      <c r="C85" s="765">
        <v>175700</v>
      </c>
      <c r="D85" s="90">
        <f>IFERROR(VLOOKUP($C85,'[1]손익(신용)'!$B:$C,2,0),0)</f>
        <v>0</v>
      </c>
      <c r="E85" s="770"/>
      <c r="F85" s="771">
        <f>IFERROR(VLOOKUP($C85,'[1]손익(신용전기)'!$B:$C,2,0),0)</f>
        <v>0</v>
      </c>
      <c r="G85" s="75"/>
    </row>
    <row r="86" spans="1:7" ht="15.75" customHeight="1">
      <c r="A86" s="656">
        <v>8</v>
      </c>
      <c r="B86" s="604" t="s">
        <v>661</v>
      </c>
      <c r="C86" s="765">
        <v>175800</v>
      </c>
      <c r="D86" s="122">
        <f>IFERROR(VLOOKUP($C86,'[1]손익(신용)'!$B:$C,2,0),0)</f>
        <v>272989305</v>
      </c>
      <c r="E86" s="772"/>
      <c r="F86" s="773">
        <f>IFERROR(VLOOKUP($C86,'[1]손익(신용전기)'!$B:$C,2,0),0)</f>
        <v>305531468</v>
      </c>
      <c r="G86" s="97"/>
    </row>
    <row r="87" spans="1:7" ht="15.75" customHeight="1">
      <c r="A87" s="694" t="s">
        <v>277</v>
      </c>
      <c r="B87" s="196" t="s">
        <v>833</v>
      </c>
      <c r="C87" s="695"/>
      <c r="D87" s="774"/>
      <c r="E87" s="775">
        <f>SUM(D88:D89)</f>
        <v>367696659</v>
      </c>
      <c r="F87" s="776"/>
      <c r="G87" s="774">
        <f>SUM(F88:F89)</f>
        <v>307638900</v>
      </c>
    </row>
    <row r="88" spans="1:7" ht="15.75" customHeight="1">
      <c r="A88" s="702">
        <v>1</v>
      </c>
      <c r="B88" s="703" t="s">
        <v>834</v>
      </c>
      <c r="C88" s="714">
        <v>185101</v>
      </c>
      <c r="D88" s="766">
        <f>IFERROR(VLOOKUP($C88,'[1]손익(신용)'!$B:$C,2,0),0)</f>
        <v>323878192</v>
      </c>
      <c r="E88" s="767"/>
      <c r="F88" s="768">
        <f>IFERROR(VLOOKUP($C88,'[1]손익(신용전기)'!$B:$C,2,0),0)</f>
        <v>272728586</v>
      </c>
      <c r="G88" s="769"/>
    </row>
    <row r="89" spans="1:7" ht="15.75" customHeight="1">
      <c r="A89" s="712">
        <v>2</v>
      </c>
      <c r="B89" s="713" t="s">
        <v>835</v>
      </c>
      <c r="C89" s="714">
        <v>185102</v>
      </c>
      <c r="D89" s="122">
        <f>IFERROR(VLOOKUP($C89,'[1]손익(신용)'!$B:$C,2,0),0)</f>
        <v>43818467</v>
      </c>
      <c r="E89" s="772"/>
      <c r="F89" s="773">
        <f>IFERROR(VLOOKUP($C89,'[1]손익(신용전기)'!$B:$C,2,0),0)</f>
        <v>34910314</v>
      </c>
      <c r="G89" s="97"/>
    </row>
    <row r="90" spans="1:7" ht="15.75" customHeight="1">
      <c r="A90" s="777" t="s">
        <v>836</v>
      </c>
      <c r="B90" s="196" t="s">
        <v>837</v>
      </c>
      <c r="C90" s="476"/>
      <c r="D90" s="61"/>
      <c r="E90" s="778">
        <f>E8-E45-E87</f>
        <v>1402139474</v>
      </c>
      <c r="F90" s="779"/>
      <c r="G90" s="61">
        <f>G8-G45-G87</f>
        <v>1060618559</v>
      </c>
    </row>
    <row r="91" spans="1:7" ht="15.75" customHeight="1">
      <c r="A91" s="777" t="s">
        <v>838</v>
      </c>
      <c r="B91" s="201" t="s">
        <v>839</v>
      </c>
      <c r="C91" s="476"/>
      <c r="D91" s="774"/>
      <c r="E91" s="775">
        <f>SUM(D92:D110)</f>
        <v>1161405868</v>
      </c>
      <c r="F91" s="776"/>
      <c r="G91" s="774">
        <f>SUM(F92:F110)</f>
        <v>1311208465</v>
      </c>
    </row>
    <row r="92" spans="1:7" ht="15.75" customHeight="1">
      <c r="A92" s="780">
        <v>1</v>
      </c>
      <c r="B92" s="781" t="s">
        <v>840</v>
      </c>
      <c r="C92" s="765">
        <v>160100</v>
      </c>
      <c r="D92" s="782">
        <f>IFERROR(VLOOKUP($C92,'[1]손익(신용)'!$E:$F,2,0),0)</f>
        <v>0</v>
      </c>
      <c r="E92" s="783"/>
      <c r="F92" s="707">
        <f>IFERROR(VLOOKUP($C92,'[1]손익(신용전기)'!$E:$F,2,0),0)</f>
        <v>0</v>
      </c>
      <c r="G92" s="733"/>
    </row>
    <row r="93" spans="1:7" ht="15.75" customHeight="1">
      <c r="A93" s="246">
        <v>2</v>
      </c>
      <c r="B93" s="220" t="s">
        <v>686</v>
      </c>
      <c r="C93" s="765">
        <v>160200</v>
      </c>
      <c r="D93" s="72">
        <f>IFERROR(VLOOKUP($C93,'[1]손익(신용)'!$E:$F,2,0),0)</f>
        <v>0</v>
      </c>
      <c r="E93" s="726"/>
      <c r="F93" s="711">
        <f>IFERROR(VLOOKUP($C93,'[1]손익(신용전기)'!$E:$F,2,0),0)</f>
        <v>0</v>
      </c>
      <c r="G93" s="107"/>
    </row>
    <row r="94" spans="1:7" ht="15.75" customHeight="1">
      <c r="A94" s="246">
        <v>3</v>
      </c>
      <c r="B94" s="220" t="s">
        <v>678</v>
      </c>
      <c r="C94" s="765">
        <v>160300</v>
      </c>
      <c r="D94" s="72">
        <f>IFERROR(VLOOKUP($C94,'[1]손익(신용)'!$E:$F,2,0),0)</f>
        <v>0</v>
      </c>
      <c r="E94" s="726"/>
      <c r="F94" s="711">
        <f>IFERROR(VLOOKUP($C94,'[1]손익(신용전기)'!$E:$F,2,0),0)</f>
        <v>0</v>
      </c>
      <c r="G94" s="107"/>
    </row>
    <row r="95" spans="1:7" ht="15.75" customHeight="1">
      <c r="A95" s="246">
        <v>4</v>
      </c>
      <c r="B95" s="220" t="s">
        <v>841</v>
      </c>
      <c r="C95" s="765">
        <v>160400</v>
      </c>
      <c r="D95" s="72">
        <f>IFERROR(VLOOKUP($C95,'[1]손익(신용)'!$E:$F,2,0),0)</f>
        <v>0</v>
      </c>
      <c r="E95" s="726"/>
      <c r="F95" s="711">
        <f>IFERROR(VLOOKUP($C95,'[1]손익(신용전기)'!$E:$F,2,0),0)</f>
        <v>0</v>
      </c>
      <c r="G95" s="107"/>
    </row>
    <row r="96" spans="1:7" ht="15.75" customHeight="1">
      <c r="A96" s="246">
        <v>5</v>
      </c>
      <c r="B96" s="220" t="s">
        <v>842</v>
      </c>
      <c r="C96" s="784">
        <v>160700</v>
      </c>
      <c r="D96" s="445">
        <f>IFERROR(VLOOKUP($C96,'[1]손익(신용)'!$E:$F,2,0),0)</f>
        <v>0</v>
      </c>
      <c r="E96" s="724"/>
      <c r="F96" s="711">
        <f>IFERROR(VLOOKUP($C96,'[1]손익(신용전기)'!$E:$F,2,0),0)</f>
        <v>0</v>
      </c>
      <c r="G96" s="443"/>
    </row>
    <row r="97" spans="1:7" ht="15.75" customHeight="1">
      <c r="A97" s="246">
        <v>6</v>
      </c>
      <c r="B97" s="220" t="s">
        <v>843</v>
      </c>
      <c r="C97" s="784">
        <v>161000</v>
      </c>
      <c r="D97" s="445">
        <f>IFERROR(VLOOKUP($C97,'[1]손익(신용)'!$E:$F,2,0),0)</f>
        <v>0</v>
      </c>
      <c r="E97" s="724"/>
      <c r="F97" s="711">
        <f>IFERROR(VLOOKUP($C97,'[1]손익(신용전기)'!$E:$F,2,0),0)</f>
        <v>0</v>
      </c>
      <c r="G97" s="443"/>
    </row>
    <row r="98" spans="1:7" ht="15.75" customHeight="1">
      <c r="A98" s="246">
        <v>7</v>
      </c>
      <c r="B98" s="220" t="s">
        <v>844</v>
      </c>
      <c r="C98" s="784">
        <v>161100</v>
      </c>
      <c r="D98" s="445">
        <f>IFERROR(VLOOKUP($C98,'[1]손익(신용)'!$E:$F,2,0),0)</f>
        <v>16440508</v>
      </c>
      <c r="E98" s="724"/>
      <c r="F98" s="711">
        <f>IFERROR(VLOOKUP($C98,'[1]손익(신용전기)'!$E:$F,2,0),0)</f>
        <v>15460973</v>
      </c>
      <c r="G98" s="443"/>
    </row>
    <row r="99" spans="1:7" ht="15.75" customHeight="1">
      <c r="A99" s="246">
        <v>8</v>
      </c>
      <c r="B99" s="220" t="s">
        <v>845</v>
      </c>
      <c r="C99" s="784">
        <v>161300</v>
      </c>
      <c r="D99" s="445">
        <f>IFERROR(VLOOKUP($C99,'[1]손익(신용)'!$E:$F,2,0),0)</f>
        <v>379100</v>
      </c>
      <c r="E99" s="724"/>
      <c r="F99" s="711">
        <f>IFERROR(VLOOKUP($C99,'[1]손익(신용전기)'!$E:$F,2,0),0)</f>
        <v>0</v>
      </c>
      <c r="G99" s="443"/>
    </row>
    <row r="100" spans="1:7" ht="15.75" customHeight="1">
      <c r="A100" s="246">
        <v>9</v>
      </c>
      <c r="B100" s="220" t="s">
        <v>846</v>
      </c>
      <c r="C100" s="784">
        <v>158000</v>
      </c>
      <c r="D100" s="445">
        <f>IFERROR(VLOOKUP($C100,'[1]손익(신용)'!$E:$F,2,0),0)</f>
        <v>957041507</v>
      </c>
      <c r="E100" s="724"/>
      <c r="F100" s="711">
        <f>IFERROR(VLOOKUP($C100,'[1]손익(신용전기)'!$E:$F,2,0),0)</f>
        <v>1049507232</v>
      </c>
      <c r="G100" s="443"/>
    </row>
    <row r="101" spans="1:7" ht="15.75" customHeight="1">
      <c r="A101" s="246">
        <v>10</v>
      </c>
      <c r="B101" s="220" t="s">
        <v>847</v>
      </c>
      <c r="C101" s="784">
        <v>161600</v>
      </c>
      <c r="D101" s="445">
        <f>IFERROR(VLOOKUP($C101,'[1]손익(신용)'!$E:$F,2,0),0)</f>
        <v>0</v>
      </c>
      <c r="E101" s="724"/>
      <c r="F101" s="711">
        <f>IFERROR(VLOOKUP($C101,'[1]손익(신용전기)'!$E:$F,2,0),0)</f>
        <v>0</v>
      </c>
      <c r="G101" s="443"/>
    </row>
    <row r="102" spans="1:7" ht="15.75" customHeight="1">
      <c r="A102" s="246">
        <v>11</v>
      </c>
      <c r="B102" s="220" t="s">
        <v>848</v>
      </c>
      <c r="C102" s="784">
        <v>162200</v>
      </c>
      <c r="D102" s="445">
        <f>IFERROR(VLOOKUP($C102,'[1]손익(신용)'!$E:$F,2,0),0)</f>
        <v>0</v>
      </c>
      <c r="E102" s="724"/>
      <c r="F102" s="711">
        <f>IFERROR(VLOOKUP($C102,'[1]손익(신용전기)'!$E:$F,2,0),0)</f>
        <v>0</v>
      </c>
      <c r="G102" s="443"/>
    </row>
    <row r="103" spans="1:7" ht="15.75" customHeight="1">
      <c r="A103" s="246">
        <v>12</v>
      </c>
      <c r="B103" s="220" t="s">
        <v>849</v>
      </c>
      <c r="C103" s="784">
        <v>162300</v>
      </c>
      <c r="D103" s="445">
        <f>IFERROR(VLOOKUP($C103,'[1]손익(신용)'!$E:$F,2,0),0)</f>
        <v>0</v>
      </c>
      <c r="E103" s="724"/>
      <c r="F103" s="711">
        <f>IFERROR(VLOOKUP($C103,'[1]손익(신용전기)'!$E:$F,2,0),0)</f>
        <v>0</v>
      </c>
      <c r="G103" s="443"/>
    </row>
    <row r="104" spans="1:7" ht="15.75" customHeight="1">
      <c r="A104" s="246">
        <v>13</v>
      </c>
      <c r="B104" s="220" t="s">
        <v>850</v>
      </c>
      <c r="C104" s="784">
        <v>162400</v>
      </c>
      <c r="D104" s="445">
        <f>IFERROR(VLOOKUP($C104,'[1]손익(신용)'!$E:$F,2,0),0)</f>
        <v>0</v>
      </c>
      <c r="E104" s="724"/>
      <c r="F104" s="711">
        <f>IFERROR(VLOOKUP($C104,'[1]손익(신용전기)'!$E:$F,2,0),0)</f>
        <v>0</v>
      </c>
      <c r="G104" s="443"/>
    </row>
    <row r="105" spans="1:7" ht="15.75" customHeight="1">
      <c r="A105" s="246">
        <v>14</v>
      </c>
      <c r="B105" s="220" t="s">
        <v>851</v>
      </c>
      <c r="C105" s="765">
        <v>165100</v>
      </c>
      <c r="D105" s="445">
        <f>IFERROR(VLOOKUP($C105,'[1]손익(신용)'!$E:$F,2,0),0)</f>
        <v>186365206</v>
      </c>
      <c r="E105" s="724"/>
      <c r="F105" s="711">
        <f>IFERROR(VLOOKUP($C105,'[1]손익(신용전기)'!$E:$F,2,0),0)</f>
        <v>202109154</v>
      </c>
      <c r="G105" s="443"/>
    </row>
    <row r="106" spans="1:7" ht="15.75" customHeight="1">
      <c r="A106" s="246">
        <v>15</v>
      </c>
      <c r="B106" s="220" t="s">
        <v>852</v>
      </c>
      <c r="C106" s="765">
        <v>162600</v>
      </c>
      <c r="D106" s="445">
        <f>IFERROR(VLOOKUP($C106,'[1]손익(신용)'!$E:$F,2,0),0)+IFERROR(VLOOKUP(163200,'[1]손익(신용)'!$E:$F,2,0),0)</f>
        <v>0</v>
      </c>
      <c r="E106" s="724"/>
      <c r="F106" s="711">
        <f>IFERROR(VLOOKUP($C106,'[1]손익(신용전기)'!$E:$F,2,0),0)+IFERROR(VLOOKUP(163200,'[1]손익(신용전기)'!$E:$F,2,0),0)</f>
        <v>0</v>
      </c>
      <c r="G106" s="443"/>
    </row>
    <row r="107" spans="1:7" ht="15.75" customHeight="1">
      <c r="A107" s="246">
        <v>16</v>
      </c>
      <c r="B107" s="264" t="s">
        <v>853</v>
      </c>
      <c r="C107" s="765">
        <v>162700</v>
      </c>
      <c r="D107" s="445">
        <f>IFERROR(VLOOKUP($C107,'[1]손익(신용)'!$E:$F,2,0),0)+IFERROR(VLOOKUP(163300,'[1]손익(신용)'!$E:$F,2,0),0)</f>
        <v>0</v>
      </c>
      <c r="E107" s="724"/>
      <c r="F107" s="711">
        <f>IFERROR(VLOOKUP($C107,'[1]손익(신용전기)'!$E:$F,2,0),0)+IFERROR(VLOOKUP(163300,'[1]손익(신용전기)'!$E:$F,2,0),0)</f>
        <v>0</v>
      </c>
      <c r="G107" s="443"/>
    </row>
    <row r="108" spans="1:7" ht="15.75" customHeight="1">
      <c r="A108" s="246">
        <v>17</v>
      </c>
      <c r="B108" s="264" t="s">
        <v>854</v>
      </c>
      <c r="C108" s="765">
        <v>162500</v>
      </c>
      <c r="D108" s="445">
        <f>IFERROR(VLOOKUP($C108,'[1]손익(신용)'!$E:$F,2,0),0)+IFERROR(VLOOKUP(163100,'[1]손익(신용)'!$E:$F,2,0),0)</f>
        <v>0</v>
      </c>
      <c r="E108" s="724"/>
      <c r="F108" s="711">
        <f>IFERROR(VLOOKUP($C108,'[1]손익(신용전기)'!$E:$F,2,0),0)+IFERROR(VLOOKUP(163100,'[1]손익(신용전기)'!$E:$F,2,0),0)</f>
        <v>0</v>
      </c>
      <c r="G108" s="443"/>
    </row>
    <row r="109" spans="1:7" ht="15.75" customHeight="1">
      <c r="A109" s="251">
        <v>18</v>
      </c>
      <c r="B109" s="785" t="s">
        <v>855</v>
      </c>
      <c r="C109" s="765">
        <v>162800</v>
      </c>
      <c r="D109" s="445">
        <f>IFERROR(VLOOKUP($C109,'[1]손익(신용)'!$E:$F,2,0),0)</f>
        <v>0</v>
      </c>
      <c r="E109" s="724"/>
      <c r="F109" s="711">
        <f>IFERROR(VLOOKUP($C109,'[1]손익(신용전기)'!$E:$F,2,0),0)</f>
        <v>0</v>
      </c>
      <c r="G109" s="443"/>
    </row>
    <row r="110" spans="1:7" ht="15.75" customHeight="1">
      <c r="A110" s="786">
        <v>19</v>
      </c>
      <c r="B110" s="787" t="s">
        <v>856</v>
      </c>
      <c r="C110" s="737">
        <v>161900</v>
      </c>
      <c r="D110" s="788">
        <f>IFERROR(VLOOKUP($C110,'[1]손익(신용)'!$E:$F,2,0),0)+IFERROR(VLOOKUP(163900,'[1]손익(신용)'!$E:$F,2,0),0)-IFERROR(VLOOKUP(179315,'[1]손익(신용)'!$E:$F,2,0),0)</f>
        <v>1179547</v>
      </c>
      <c r="E110" s="789"/>
      <c r="F110" s="717">
        <f>IFERROR(VLOOKUP($C110,'[1]손익(신용전기)'!$E:$F,2,0),0)+IFERROR(VLOOKUP(163900,'[1]손익(신용전기)'!$E:$F,2,0),0)-IFERROR(VLOOKUP(179315,'[1]손익(신용전기)'!$E:$F,2,0),0)</f>
        <v>44131106</v>
      </c>
      <c r="G110" s="715"/>
    </row>
    <row r="111" spans="1:7" ht="15.75" customHeight="1">
      <c r="A111" s="777" t="s">
        <v>857</v>
      </c>
      <c r="B111" s="790" t="s">
        <v>858</v>
      </c>
      <c r="C111" s="791"/>
      <c r="D111" s="792"/>
      <c r="E111" s="793">
        <f>SUM(D112:D126)</f>
        <v>1067220909</v>
      </c>
      <c r="F111" s="794"/>
      <c r="G111" s="792">
        <f>SUM(F112:F126)</f>
        <v>1091020303</v>
      </c>
    </row>
    <row r="112" spans="1:7" ht="15.75" customHeight="1">
      <c r="A112" s="780">
        <v>1</v>
      </c>
      <c r="B112" s="781" t="s">
        <v>723</v>
      </c>
      <c r="C112" s="784">
        <v>180100</v>
      </c>
      <c r="D112" s="722">
        <f>IFERROR(VLOOKUP($C112,'[1]손익(신용)'!$B:$C,2,0),0)</f>
        <v>22636</v>
      </c>
      <c r="E112" s="723"/>
      <c r="F112" s="707">
        <f>IFERROR(VLOOKUP($C112,'[1]손익(신용전기)'!$B:$C,2,0),0)</f>
        <v>5499</v>
      </c>
      <c r="G112" s="705"/>
    </row>
    <row r="113" spans="1:7" ht="15.75" customHeight="1">
      <c r="A113" s="246">
        <v>2</v>
      </c>
      <c r="B113" s="220" t="s">
        <v>722</v>
      </c>
      <c r="C113" s="784">
        <v>180200</v>
      </c>
      <c r="D113" s="445">
        <f>IFERROR(VLOOKUP($C113,'[1]손익(신용)'!$B:$C,2,0),0)</f>
        <v>0</v>
      </c>
      <c r="E113" s="724"/>
      <c r="F113" s="711">
        <f>IFERROR(VLOOKUP($C113,'[1]손익(신용전기)'!$B:$C,2,0),0)</f>
        <v>0</v>
      </c>
      <c r="G113" s="443"/>
    </row>
    <row r="114" spans="1:7" ht="15.75" customHeight="1">
      <c r="A114" s="246">
        <v>3</v>
      </c>
      <c r="B114" s="220" t="s">
        <v>719</v>
      </c>
      <c r="C114" s="784">
        <v>180300</v>
      </c>
      <c r="D114" s="445">
        <f>IFERROR(VLOOKUP($C114,'[1]손익(신용)'!$B:$C,2,0),0)</f>
        <v>0</v>
      </c>
      <c r="E114" s="724"/>
      <c r="F114" s="711">
        <f>IFERROR(VLOOKUP($C114,'[1]손익(신용전기)'!$B:$C,2,0),0)</f>
        <v>0</v>
      </c>
      <c r="G114" s="443"/>
    </row>
    <row r="115" spans="1:7" ht="15.75" customHeight="1">
      <c r="A115" s="246">
        <v>4</v>
      </c>
      <c r="B115" s="220" t="s">
        <v>859</v>
      </c>
      <c r="C115" s="784">
        <v>180600</v>
      </c>
      <c r="D115" s="445">
        <f>IFERROR(VLOOKUP($C115,'[1]손익(신용)'!$B:$C,2,0),0)</f>
        <v>0</v>
      </c>
      <c r="E115" s="724"/>
      <c r="F115" s="711">
        <f>IFERROR(VLOOKUP($C115,'[1]손익(신용전기)'!$B:$C,2,0),0)</f>
        <v>0</v>
      </c>
      <c r="G115" s="443"/>
    </row>
    <row r="116" spans="1:7" ht="15.75" customHeight="1">
      <c r="A116" s="246">
        <v>5</v>
      </c>
      <c r="B116" s="220" t="s">
        <v>728</v>
      </c>
      <c r="C116" s="784">
        <v>180700</v>
      </c>
      <c r="D116" s="445">
        <f>IFERROR(VLOOKUP($C116,'[1]손익(신용)'!$B:$C,2,0),0)</f>
        <v>0</v>
      </c>
      <c r="E116" s="724"/>
      <c r="F116" s="711">
        <f>IFERROR(VLOOKUP($C116,'[1]손익(신용전기)'!$B:$C,2,0),0)</f>
        <v>0</v>
      </c>
      <c r="G116" s="443"/>
    </row>
    <row r="117" spans="1:7" ht="15.75" customHeight="1">
      <c r="A117" s="246">
        <v>6</v>
      </c>
      <c r="B117" s="220" t="s">
        <v>860</v>
      </c>
      <c r="C117" s="784">
        <v>181000</v>
      </c>
      <c r="D117" s="445">
        <f>IFERROR(VLOOKUP($C117,'[1]손익(신용)'!$B:$C,2,0),0)</f>
        <v>0</v>
      </c>
      <c r="E117" s="724"/>
      <c r="F117" s="711">
        <f>IFERROR(VLOOKUP($C117,'[1]손익(신용전기)'!$B:$C,2,0),0)</f>
        <v>0</v>
      </c>
      <c r="G117" s="443"/>
    </row>
    <row r="118" spans="1:7" ht="15.75" customHeight="1">
      <c r="A118" s="246">
        <v>7</v>
      </c>
      <c r="B118" s="220" t="s">
        <v>861</v>
      </c>
      <c r="C118" s="784">
        <v>181200</v>
      </c>
      <c r="D118" s="445">
        <f>IFERROR(VLOOKUP($C118,'[1]손익(신용)'!$B:$C,2,0),0)</f>
        <v>72400</v>
      </c>
      <c r="E118" s="724"/>
      <c r="F118" s="711">
        <f>IFERROR(VLOOKUP($C118,'[1]손익(신용전기)'!$B:$C,2,0),0)</f>
        <v>0</v>
      </c>
      <c r="G118" s="443"/>
    </row>
    <row r="119" spans="1:7" ht="15.75" customHeight="1">
      <c r="A119" s="246">
        <v>8</v>
      </c>
      <c r="B119" s="220" t="s">
        <v>733</v>
      </c>
      <c r="C119" s="784">
        <v>181300</v>
      </c>
      <c r="D119" s="445">
        <f>IFERROR(VLOOKUP($C119,'[1]손익(신용)'!$B:$C,2,0),0)</f>
        <v>0</v>
      </c>
      <c r="E119" s="724"/>
      <c r="F119" s="711">
        <f>IFERROR(VLOOKUP($C119,'[1]손익(신용전기)'!$B:$C,2,0),0)</f>
        <v>0</v>
      </c>
      <c r="G119" s="443"/>
    </row>
    <row r="120" spans="1:7" ht="15.75" customHeight="1">
      <c r="A120" s="246">
        <v>9</v>
      </c>
      <c r="B120" s="220" t="s">
        <v>862</v>
      </c>
      <c r="C120" s="784">
        <v>181600</v>
      </c>
      <c r="D120" s="445">
        <f>IFERROR(VLOOKUP($C120,'[1]손익(신용)'!$B:$C,2,0),0)</f>
        <v>0</v>
      </c>
      <c r="E120" s="724"/>
      <c r="F120" s="711">
        <f>IFERROR(VLOOKUP($C120,'[1]손익(신용전기)'!$B:$C,2,0),0)</f>
        <v>0</v>
      </c>
      <c r="G120" s="443"/>
    </row>
    <row r="121" spans="1:7" ht="15.75" customHeight="1">
      <c r="A121" s="246">
        <v>10</v>
      </c>
      <c r="B121" s="220" t="s">
        <v>863</v>
      </c>
      <c r="C121" s="784">
        <v>178000</v>
      </c>
      <c r="D121" s="445">
        <f>IFERROR(VLOOKUP($C121,'[1]손익(신용)'!$B:$C,2,0),0)</f>
        <v>1056984636</v>
      </c>
      <c r="E121" s="724"/>
      <c r="F121" s="711">
        <f>IFERROR(VLOOKUP($C121,'[1]손익(신용전기)'!$B:$C,2,0),0)</f>
        <v>1083561428</v>
      </c>
      <c r="G121" s="443"/>
    </row>
    <row r="122" spans="1:7" ht="15.75" customHeight="1">
      <c r="A122" s="246">
        <v>11</v>
      </c>
      <c r="B122" s="220" t="s">
        <v>864</v>
      </c>
      <c r="C122" s="784">
        <v>182200</v>
      </c>
      <c r="D122" s="445">
        <f>IFERROR(VLOOKUP($C122,'[1]손익(신용)'!$B:$C,2,0),0)</f>
        <v>0</v>
      </c>
      <c r="E122" s="724"/>
      <c r="F122" s="711">
        <f>IFERROR(VLOOKUP($C122,'[1]손익(신용전기)'!$B:$C,2,0),0)</f>
        <v>0</v>
      </c>
      <c r="G122" s="443"/>
    </row>
    <row r="123" spans="1:7" ht="15.75" customHeight="1">
      <c r="A123" s="246">
        <v>12</v>
      </c>
      <c r="B123" s="220" t="s">
        <v>865</v>
      </c>
      <c r="C123" s="765">
        <v>182300</v>
      </c>
      <c r="D123" s="445">
        <f>IFERROR(VLOOKUP($C123,'[1]손익(신용)'!$B:$C,2,0),0)</f>
        <v>0</v>
      </c>
      <c r="E123" s="724"/>
      <c r="F123" s="711">
        <f>IFERROR(VLOOKUP($C123,'[1]손익(신용전기)'!$B:$C,2,0),0)</f>
        <v>0</v>
      </c>
      <c r="G123" s="443"/>
    </row>
    <row r="124" spans="1:7" ht="15.75" customHeight="1">
      <c r="A124" s="246">
        <v>13</v>
      </c>
      <c r="B124" s="220" t="s">
        <v>866</v>
      </c>
      <c r="C124" s="765">
        <v>182400</v>
      </c>
      <c r="D124" s="445">
        <f>IFERROR(VLOOKUP($C124,'[1]손익(신용)'!$B:$C,2,0),0)+IFERROR(VLOOKUP(183100,'[1]손익(신용)'!$B:$C,2,0),0)</f>
        <v>0</v>
      </c>
      <c r="E124" s="724"/>
      <c r="F124" s="711">
        <f>IFERROR(VLOOKUP($C124,'[1]손익(신용전기)'!$B:$C,2,0),0)+IFERROR(VLOOKUP(183100,'[1]손익(신용전기)'!$B:$C,2,0),0)</f>
        <v>0</v>
      </c>
      <c r="G124" s="443"/>
    </row>
    <row r="125" spans="1:7" ht="15.75" customHeight="1">
      <c r="A125" s="251">
        <v>14</v>
      </c>
      <c r="B125" s="785" t="s">
        <v>867</v>
      </c>
      <c r="C125" s="765">
        <v>182500</v>
      </c>
      <c r="D125" s="445">
        <f>IFERROR(VLOOKUP($C125,'[1]손익(신용)'!$B:$C,2,0),0)</f>
        <v>0</v>
      </c>
      <c r="E125" s="724"/>
      <c r="F125" s="711">
        <f>IFERROR(VLOOKUP($C125,'[1]손익(신용전기)'!$B:$C,2,0),0)</f>
        <v>0</v>
      </c>
      <c r="G125" s="443"/>
    </row>
    <row r="126" spans="1:7" ht="15.75" customHeight="1">
      <c r="A126" s="786">
        <v>15</v>
      </c>
      <c r="B126" s="787" t="s">
        <v>868</v>
      </c>
      <c r="C126" s="765">
        <v>181900</v>
      </c>
      <c r="D126" s="788">
        <f>IFERROR(VLOOKUP($C126,'[1]손익(신용)'!$B:$C,2,0),0)+IFERROR(VLOOKUP(183500,'[1]손익(신용)'!$B:$C,2,0),0)-IFERROR(VLOOKUP(159911,'[1]손익(신용)'!$E:$F,2,0),0)</f>
        <v>10141237</v>
      </c>
      <c r="E126" s="789"/>
      <c r="F126" s="717">
        <f>IFERROR(VLOOKUP($C126,'[1]손익(신용전기)'!$B:$C,2,0),0)+IFERROR(VLOOKUP(183500,'[1]손익(신용전기)'!$B:$C,2,0),0)-IFERROR(VLOOKUP(159911,'[1]손익(신용전기)'!$E:$F,2,0),0)</f>
        <v>7453376</v>
      </c>
      <c r="G126" s="715"/>
    </row>
    <row r="127" spans="1:7" ht="15.75" customHeight="1">
      <c r="A127" s="777" t="s">
        <v>370</v>
      </c>
      <c r="B127" s="201" t="s">
        <v>869</v>
      </c>
      <c r="C127" s="791"/>
      <c r="D127" s="792"/>
      <c r="E127" s="793">
        <f>D128</f>
        <v>49765262</v>
      </c>
      <c r="F127" s="794"/>
      <c r="G127" s="792">
        <f>F128</f>
        <v>114371846</v>
      </c>
    </row>
    <row r="128" spans="1:7" ht="15.75" customHeight="1">
      <c r="A128" s="795">
        <v>1</v>
      </c>
      <c r="B128" s="796" t="s">
        <v>870</v>
      </c>
      <c r="C128" s="765">
        <v>185120</v>
      </c>
      <c r="D128" s="797">
        <f>IFERROR(VLOOKUP($C128,'[1]손익(신용)'!$B:$C,2,0),0)</f>
        <v>49765262</v>
      </c>
      <c r="E128" s="798"/>
      <c r="F128" s="799">
        <f>IFERROR(VLOOKUP($C128,'[1]손익(신용전기)'!$B:$C,2,0),0)</f>
        <v>114371846</v>
      </c>
      <c r="G128" s="800"/>
    </row>
    <row r="129" spans="1:7" ht="15.75" customHeight="1">
      <c r="A129" s="777" t="s">
        <v>387</v>
      </c>
      <c r="B129" s="201" t="s">
        <v>871</v>
      </c>
      <c r="C129" s="765">
        <v>185200</v>
      </c>
      <c r="D129" s="792">
        <f>IFERROR(VLOOKUP($C129,'[1]손익(신용)'!$B:$C,2,0),0)</f>
        <v>562787654</v>
      </c>
      <c r="E129" s="793"/>
      <c r="F129" s="794">
        <f>IFERROR(VLOOKUP($C129,'[1]손익(신용전기)'!$B:$C,2,0),0)</f>
        <v>310473475</v>
      </c>
      <c r="G129" s="792"/>
    </row>
    <row r="130" spans="1:7" ht="15.75" customHeight="1">
      <c r="A130" s="777" t="s">
        <v>872</v>
      </c>
      <c r="B130" s="801" t="s">
        <v>873</v>
      </c>
      <c r="C130" s="791"/>
      <c r="D130" s="658"/>
      <c r="E130" s="659">
        <f>E90+E91-E111-E127-D129</f>
        <v>883771517</v>
      </c>
      <c r="F130" s="802"/>
      <c r="G130" s="658">
        <f>G90+G91-G111-G127-F129</f>
        <v>855961400</v>
      </c>
    </row>
    <row r="131" spans="1:7" ht="15.75" customHeight="1">
      <c r="A131" s="777" t="s">
        <v>874</v>
      </c>
      <c r="B131" s="201" t="s">
        <v>875</v>
      </c>
      <c r="C131" s="476">
        <v>187000</v>
      </c>
      <c r="D131" s="792">
        <f>IFERROR(VLOOKUP($C131,'[1]손익(신용)'!$B:$C,2,0),0)+IFERROR(VLOOKUP(181100,'[1]손익(신용)'!$B:$C,2,0),0)-IFERROR(VLOOKUP(161200,'[1]손익(신용)'!$E:$F,2,0),0)-IFERROR(VLOOKUP(162900,'[1]손익(신용)'!$E:$F,2,0),0)</f>
        <v>0</v>
      </c>
      <c r="E131" s="793"/>
      <c r="F131" s="794">
        <f>IFERROR(VLOOKUP($C131,'[1]손익(신용전기)'!$B:$C,2,0),0)+IFERROR(VLOOKUP(181100,'[1]손익(신용전기)'!$B:$C,2,0),0)-IFERROR(VLOOKUP(161200,'[1]손익(신용전기)'!$E:$F,2,0),0)-IFERROR(VLOOKUP(162900,'[1]손익(신용전기)'!$E:$F,2,0),0)</f>
        <v>-1305278</v>
      </c>
      <c r="G131" s="792"/>
    </row>
    <row r="132" spans="1:7" ht="15.75" customHeight="1">
      <c r="A132" s="803" t="s">
        <v>876</v>
      </c>
      <c r="B132" s="201" t="s">
        <v>877</v>
      </c>
      <c r="C132" s="791"/>
      <c r="D132" s="658"/>
      <c r="E132" s="659">
        <f>E130-D131</f>
        <v>883771517</v>
      </c>
      <c r="F132" s="802"/>
      <c r="G132" s="658">
        <f>G130-F131</f>
        <v>857266678</v>
      </c>
    </row>
    <row r="133" spans="1:7" ht="15.75" customHeight="1">
      <c r="A133" s="777"/>
      <c r="B133" s="201"/>
      <c r="C133" s="804"/>
      <c r="D133" s="805"/>
      <c r="E133" s="806"/>
      <c r="F133" s="807"/>
      <c r="G133" s="805"/>
    </row>
    <row r="134" spans="1:7" ht="15.75" customHeight="1">
      <c r="A134" s="803" t="s">
        <v>878</v>
      </c>
      <c r="B134" s="201" t="s">
        <v>879</v>
      </c>
      <c r="C134" s="791"/>
      <c r="D134" s="808"/>
      <c r="E134" s="809">
        <f>'6.일반(PL)'!E127</f>
        <v>840578398</v>
      </c>
      <c r="F134" s="810"/>
      <c r="G134" s="808">
        <f>'6.일반(PL)'!G127</f>
        <v>1700168163</v>
      </c>
    </row>
    <row r="135" spans="1:7" ht="15.75" customHeight="1">
      <c r="A135" s="777"/>
      <c r="B135" s="201"/>
      <c r="C135" s="804"/>
      <c r="D135" s="805"/>
      <c r="E135" s="806"/>
      <c r="F135" s="807"/>
      <c r="G135" s="805"/>
    </row>
    <row r="136" spans="1:7" ht="15.75" customHeight="1">
      <c r="A136" s="803" t="s">
        <v>880</v>
      </c>
      <c r="B136" s="201" t="s">
        <v>881</v>
      </c>
      <c r="C136" s="791"/>
      <c r="D136" s="811"/>
      <c r="E136" s="812"/>
      <c r="F136" s="813"/>
      <c r="G136" s="811"/>
    </row>
    <row r="137" spans="1:7" ht="15.75" customHeight="1">
      <c r="A137" s="777"/>
      <c r="B137" s="796" t="s">
        <v>882</v>
      </c>
      <c r="C137" s="804"/>
      <c r="D137" s="805"/>
      <c r="E137" s="806"/>
      <c r="F137" s="807"/>
      <c r="G137" s="805"/>
    </row>
    <row r="138" spans="1:7" ht="15.75" customHeight="1">
      <c r="A138" s="803" t="s">
        <v>883</v>
      </c>
      <c r="B138" s="201" t="s">
        <v>884</v>
      </c>
      <c r="C138" s="791"/>
      <c r="D138" s="814"/>
      <c r="E138" s="815">
        <f>E132+E134+E136</f>
        <v>1724349915</v>
      </c>
      <c r="F138" s="816"/>
      <c r="G138" s="808">
        <f>G132+G134+G136</f>
        <v>2557434841</v>
      </c>
    </row>
    <row r="139" spans="1:7" ht="15.75" hidden="1" customHeight="1">
      <c r="A139" s="817"/>
      <c r="B139" s="818"/>
      <c r="C139" s="819"/>
      <c r="D139" s="111"/>
      <c r="E139" s="820"/>
      <c r="F139" s="821"/>
      <c r="G139" s="155"/>
    </row>
    <row r="140" spans="1:7" ht="15.75" hidden="1" customHeight="1">
      <c r="A140" s="822"/>
      <c r="B140" s="230"/>
      <c r="C140" s="823"/>
      <c r="D140" s="824"/>
      <c r="E140" s="825"/>
      <c r="F140" s="826"/>
      <c r="G140" s="155"/>
    </row>
    <row r="141" spans="1:7" ht="15.75" hidden="1" customHeight="1">
      <c r="A141" s="822"/>
      <c r="B141" s="230"/>
      <c r="C141" s="823"/>
      <c r="D141" s="824"/>
      <c r="E141" s="825"/>
      <c r="F141" s="826"/>
      <c r="G141" s="155"/>
    </row>
    <row r="142" spans="1:7" ht="15.75" hidden="1" customHeight="1">
      <c r="A142" s="822"/>
      <c r="B142" s="230"/>
      <c r="C142" s="823"/>
      <c r="D142" s="824"/>
      <c r="E142" s="825"/>
      <c r="F142" s="826"/>
      <c r="G142" s="155"/>
    </row>
    <row r="143" spans="1:7" ht="15.75" hidden="1" customHeight="1">
      <c r="A143" s="822"/>
      <c r="B143" s="230"/>
      <c r="C143" s="823"/>
      <c r="D143" s="824"/>
      <c r="E143" s="825"/>
      <c r="F143" s="826"/>
      <c r="G143" s="155"/>
    </row>
    <row r="144" spans="1:7" ht="15.75" hidden="1" customHeight="1">
      <c r="A144" s="827"/>
      <c r="B144" s="828"/>
      <c r="C144" s="829"/>
      <c r="D144" s="539"/>
      <c r="E144" s="830"/>
      <c r="F144" s="749"/>
      <c r="G144" s="831"/>
    </row>
    <row r="145" spans="1:7" ht="15.75" customHeight="1">
      <c r="A145" s="777" t="s">
        <v>885</v>
      </c>
      <c r="B145" s="201" t="s">
        <v>886</v>
      </c>
      <c r="C145" s="804"/>
      <c r="D145" s="111"/>
      <c r="E145" s="820"/>
      <c r="F145" s="821"/>
      <c r="G145" s="111"/>
    </row>
    <row r="146" spans="1:7" ht="15.75" customHeight="1">
      <c r="A146" s="832"/>
      <c r="B146" s="833" t="s">
        <v>887</v>
      </c>
      <c r="C146" s="834"/>
      <c r="D146" s="835"/>
      <c r="E146" s="836"/>
      <c r="F146" s="837"/>
      <c r="G146" s="835"/>
    </row>
    <row r="147" spans="1:7" ht="15.75" customHeight="1">
      <c r="A147" s="838"/>
      <c r="B147" s="839" t="s">
        <v>888</v>
      </c>
      <c r="C147" s="834"/>
      <c r="D147" s="840"/>
      <c r="E147" s="841"/>
      <c r="F147" s="842"/>
      <c r="G147" s="840"/>
    </row>
    <row r="151" spans="1:7" ht="19.5" customHeight="1">
      <c r="C151" s="168"/>
      <c r="D151" s="843"/>
    </row>
    <row r="152" spans="1:7" ht="19.5" customHeight="1">
      <c r="C152" s="168"/>
      <c r="D152" s="843"/>
    </row>
    <row r="153" spans="1:7" ht="19.5" customHeight="1">
      <c r="C153" s="168"/>
      <c r="D153" s="843"/>
    </row>
    <row r="154" spans="1:7" ht="19.5" customHeight="1">
      <c r="C154" s="168"/>
      <c r="D154" s="843"/>
    </row>
    <row r="155" spans="1:7" ht="19.5" customHeight="1">
      <c r="C155" s="168"/>
      <c r="D155" s="843"/>
    </row>
    <row r="156" spans="1:7" ht="19.5" customHeight="1">
      <c r="C156" s="168"/>
      <c r="D156" s="843"/>
    </row>
  </sheetData>
  <mergeCells count="8">
    <mergeCell ref="A1:G1"/>
    <mergeCell ref="A2:G2"/>
    <mergeCell ref="A3:G3"/>
    <mergeCell ref="A6:B7"/>
    <mergeCell ref="D6:E6"/>
    <mergeCell ref="F6:G6"/>
    <mergeCell ref="D7:E7"/>
    <mergeCell ref="F7:G7"/>
  </mergeCells>
  <phoneticPr fontId="2" type="noConversion"/>
  <pageMargins left="0.47244094488188981" right="0.43307086614173229" top="0.71" bottom="0.63" header="0.39370078740157483" footer="0.47"/>
  <pageSetup paperSize="9" scale="78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135"/>
  <sheetViews>
    <sheetView showGridLines="0" showZeros="0" view="pageBreakPreview" zoomScaleNormal="100" zoomScaleSheetLayoutView="100" workbookViewId="0">
      <pane xSplit="3" ySplit="7" topLeftCell="D8" activePane="bottomRight" state="frozen"/>
      <selection activeCell="AJ21" sqref="AJ21"/>
      <selection pane="topRight" activeCell="AJ21" sqref="AJ21"/>
      <selection pane="bottomLeft" activeCell="AJ21" sqref="AJ21"/>
      <selection pane="bottomRight" activeCell="AJ21" sqref="AJ21"/>
    </sheetView>
  </sheetViews>
  <sheetFormatPr defaultRowHeight="18" customHeight="1"/>
  <cols>
    <col min="1" max="1" width="5" style="168" customWidth="1"/>
    <col min="2" max="2" width="29.375" style="168" customWidth="1"/>
    <col min="3" max="3" width="6.75" style="844" hidden="1" customWidth="1"/>
    <col min="4" max="7" width="18.875" style="174" customWidth="1"/>
    <col min="8" max="8" width="6.875" style="168" customWidth="1"/>
    <col min="9" max="9" width="14.75" style="168" customWidth="1"/>
    <col min="10" max="10" width="14.875" style="168" customWidth="1"/>
    <col min="11" max="11" width="10.75" style="168" customWidth="1"/>
    <col min="12" max="12" width="10.125" style="168" customWidth="1"/>
    <col min="13" max="256" width="9" style="168"/>
    <col min="257" max="257" width="5" style="168" customWidth="1"/>
    <col min="258" max="258" width="29.375" style="168" customWidth="1"/>
    <col min="259" max="259" width="0" style="168" hidden="1" customWidth="1"/>
    <col min="260" max="263" width="18.875" style="168" customWidth="1"/>
    <col min="264" max="264" width="6.875" style="168" customWidth="1"/>
    <col min="265" max="265" width="14.75" style="168" customWidth="1"/>
    <col min="266" max="266" width="14.875" style="168" customWidth="1"/>
    <col min="267" max="267" width="10.75" style="168" customWidth="1"/>
    <col min="268" max="268" width="10.125" style="168" customWidth="1"/>
    <col min="269" max="512" width="9" style="168"/>
    <col min="513" max="513" width="5" style="168" customWidth="1"/>
    <col min="514" max="514" width="29.375" style="168" customWidth="1"/>
    <col min="515" max="515" width="0" style="168" hidden="1" customWidth="1"/>
    <col min="516" max="519" width="18.875" style="168" customWidth="1"/>
    <col min="520" max="520" width="6.875" style="168" customWidth="1"/>
    <col min="521" max="521" width="14.75" style="168" customWidth="1"/>
    <col min="522" max="522" width="14.875" style="168" customWidth="1"/>
    <col min="523" max="523" width="10.75" style="168" customWidth="1"/>
    <col min="524" max="524" width="10.125" style="168" customWidth="1"/>
    <col min="525" max="768" width="9" style="168"/>
    <col min="769" max="769" width="5" style="168" customWidth="1"/>
    <col min="770" max="770" width="29.375" style="168" customWidth="1"/>
    <col min="771" max="771" width="0" style="168" hidden="1" customWidth="1"/>
    <col min="772" max="775" width="18.875" style="168" customWidth="1"/>
    <col min="776" max="776" width="6.875" style="168" customWidth="1"/>
    <col min="777" max="777" width="14.75" style="168" customWidth="1"/>
    <col min="778" max="778" width="14.875" style="168" customWidth="1"/>
    <col min="779" max="779" width="10.75" style="168" customWidth="1"/>
    <col min="780" max="780" width="10.125" style="168" customWidth="1"/>
    <col min="781" max="1024" width="9" style="168"/>
    <col min="1025" max="1025" width="5" style="168" customWidth="1"/>
    <col min="1026" max="1026" width="29.375" style="168" customWidth="1"/>
    <col min="1027" max="1027" width="0" style="168" hidden="1" customWidth="1"/>
    <col min="1028" max="1031" width="18.875" style="168" customWidth="1"/>
    <col min="1032" max="1032" width="6.875" style="168" customWidth="1"/>
    <col min="1033" max="1033" width="14.75" style="168" customWidth="1"/>
    <col min="1034" max="1034" width="14.875" style="168" customWidth="1"/>
    <col min="1035" max="1035" width="10.75" style="168" customWidth="1"/>
    <col min="1036" max="1036" width="10.125" style="168" customWidth="1"/>
    <col min="1037" max="1280" width="9" style="168"/>
    <col min="1281" max="1281" width="5" style="168" customWidth="1"/>
    <col min="1282" max="1282" width="29.375" style="168" customWidth="1"/>
    <col min="1283" max="1283" width="0" style="168" hidden="1" customWidth="1"/>
    <col min="1284" max="1287" width="18.875" style="168" customWidth="1"/>
    <col min="1288" max="1288" width="6.875" style="168" customWidth="1"/>
    <col min="1289" max="1289" width="14.75" style="168" customWidth="1"/>
    <col min="1290" max="1290" width="14.875" style="168" customWidth="1"/>
    <col min="1291" max="1291" width="10.75" style="168" customWidth="1"/>
    <col min="1292" max="1292" width="10.125" style="168" customWidth="1"/>
    <col min="1293" max="1536" width="9" style="168"/>
    <col min="1537" max="1537" width="5" style="168" customWidth="1"/>
    <col min="1538" max="1538" width="29.375" style="168" customWidth="1"/>
    <col min="1539" max="1539" width="0" style="168" hidden="1" customWidth="1"/>
    <col min="1540" max="1543" width="18.875" style="168" customWidth="1"/>
    <col min="1544" max="1544" width="6.875" style="168" customWidth="1"/>
    <col min="1545" max="1545" width="14.75" style="168" customWidth="1"/>
    <col min="1546" max="1546" width="14.875" style="168" customWidth="1"/>
    <col min="1547" max="1547" width="10.75" style="168" customWidth="1"/>
    <col min="1548" max="1548" width="10.125" style="168" customWidth="1"/>
    <col min="1549" max="1792" width="9" style="168"/>
    <col min="1793" max="1793" width="5" style="168" customWidth="1"/>
    <col min="1794" max="1794" width="29.375" style="168" customWidth="1"/>
    <col min="1795" max="1795" width="0" style="168" hidden="1" customWidth="1"/>
    <col min="1796" max="1799" width="18.875" style="168" customWidth="1"/>
    <col min="1800" max="1800" width="6.875" style="168" customWidth="1"/>
    <col min="1801" max="1801" width="14.75" style="168" customWidth="1"/>
    <col min="1802" max="1802" width="14.875" style="168" customWidth="1"/>
    <col min="1803" max="1803" width="10.75" style="168" customWidth="1"/>
    <col min="1804" max="1804" width="10.125" style="168" customWidth="1"/>
    <col min="1805" max="2048" width="9" style="168"/>
    <col min="2049" max="2049" width="5" style="168" customWidth="1"/>
    <col min="2050" max="2050" width="29.375" style="168" customWidth="1"/>
    <col min="2051" max="2051" width="0" style="168" hidden="1" customWidth="1"/>
    <col min="2052" max="2055" width="18.875" style="168" customWidth="1"/>
    <col min="2056" max="2056" width="6.875" style="168" customWidth="1"/>
    <col min="2057" max="2057" width="14.75" style="168" customWidth="1"/>
    <col min="2058" max="2058" width="14.875" style="168" customWidth="1"/>
    <col min="2059" max="2059" width="10.75" style="168" customWidth="1"/>
    <col min="2060" max="2060" width="10.125" style="168" customWidth="1"/>
    <col min="2061" max="2304" width="9" style="168"/>
    <col min="2305" max="2305" width="5" style="168" customWidth="1"/>
    <col min="2306" max="2306" width="29.375" style="168" customWidth="1"/>
    <col min="2307" max="2307" width="0" style="168" hidden="1" customWidth="1"/>
    <col min="2308" max="2311" width="18.875" style="168" customWidth="1"/>
    <col min="2312" max="2312" width="6.875" style="168" customWidth="1"/>
    <col min="2313" max="2313" width="14.75" style="168" customWidth="1"/>
    <col min="2314" max="2314" width="14.875" style="168" customWidth="1"/>
    <col min="2315" max="2315" width="10.75" style="168" customWidth="1"/>
    <col min="2316" max="2316" width="10.125" style="168" customWidth="1"/>
    <col min="2317" max="2560" width="9" style="168"/>
    <col min="2561" max="2561" width="5" style="168" customWidth="1"/>
    <col min="2562" max="2562" width="29.375" style="168" customWidth="1"/>
    <col min="2563" max="2563" width="0" style="168" hidden="1" customWidth="1"/>
    <col min="2564" max="2567" width="18.875" style="168" customWidth="1"/>
    <col min="2568" max="2568" width="6.875" style="168" customWidth="1"/>
    <col min="2569" max="2569" width="14.75" style="168" customWidth="1"/>
    <col min="2570" max="2570" width="14.875" style="168" customWidth="1"/>
    <col min="2571" max="2571" width="10.75" style="168" customWidth="1"/>
    <col min="2572" max="2572" width="10.125" style="168" customWidth="1"/>
    <col min="2573" max="2816" width="9" style="168"/>
    <col min="2817" max="2817" width="5" style="168" customWidth="1"/>
    <col min="2818" max="2818" width="29.375" style="168" customWidth="1"/>
    <col min="2819" max="2819" width="0" style="168" hidden="1" customWidth="1"/>
    <col min="2820" max="2823" width="18.875" style="168" customWidth="1"/>
    <col min="2824" max="2824" width="6.875" style="168" customWidth="1"/>
    <col min="2825" max="2825" width="14.75" style="168" customWidth="1"/>
    <col min="2826" max="2826" width="14.875" style="168" customWidth="1"/>
    <col min="2827" max="2827" width="10.75" style="168" customWidth="1"/>
    <col min="2828" max="2828" width="10.125" style="168" customWidth="1"/>
    <col min="2829" max="3072" width="9" style="168"/>
    <col min="3073" max="3073" width="5" style="168" customWidth="1"/>
    <col min="3074" max="3074" width="29.375" style="168" customWidth="1"/>
    <col min="3075" max="3075" width="0" style="168" hidden="1" customWidth="1"/>
    <col min="3076" max="3079" width="18.875" style="168" customWidth="1"/>
    <col min="3080" max="3080" width="6.875" style="168" customWidth="1"/>
    <col min="3081" max="3081" width="14.75" style="168" customWidth="1"/>
    <col min="3082" max="3082" width="14.875" style="168" customWidth="1"/>
    <col min="3083" max="3083" width="10.75" style="168" customWidth="1"/>
    <col min="3084" max="3084" width="10.125" style="168" customWidth="1"/>
    <col min="3085" max="3328" width="9" style="168"/>
    <col min="3329" max="3329" width="5" style="168" customWidth="1"/>
    <col min="3330" max="3330" width="29.375" style="168" customWidth="1"/>
    <col min="3331" max="3331" width="0" style="168" hidden="1" customWidth="1"/>
    <col min="3332" max="3335" width="18.875" style="168" customWidth="1"/>
    <col min="3336" max="3336" width="6.875" style="168" customWidth="1"/>
    <col min="3337" max="3337" width="14.75" style="168" customWidth="1"/>
    <col min="3338" max="3338" width="14.875" style="168" customWidth="1"/>
    <col min="3339" max="3339" width="10.75" style="168" customWidth="1"/>
    <col min="3340" max="3340" width="10.125" style="168" customWidth="1"/>
    <col min="3341" max="3584" width="9" style="168"/>
    <col min="3585" max="3585" width="5" style="168" customWidth="1"/>
    <col min="3586" max="3586" width="29.375" style="168" customWidth="1"/>
    <col min="3587" max="3587" width="0" style="168" hidden="1" customWidth="1"/>
    <col min="3588" max="3591" width="18.875" style="168" customWidth="1"/>
    <col min="3592" max="3592" width="6.875" style="168" customWidth="1"/>
    <col min="3593" max="3593" width="14.75" style="168" customWidth="1"/>
    <col min="3594" max="3594" width="14.875" style="168" customWidth="1"/>
    <col min="3595" max="3595" width="10.75" style="168" customWidth="1"/>
    <col min="3596" max="3596" width="10.125" style="168" customWidth="1"/>
    <col min="3597" max="3840" width="9" style="168"/>
    <col min="3841" max="3841" width="5" style="168" customWidth="1"/>
    <col min="3842" max="3842" width="29.375" style="168" customWidth="1"/>
    <col min="3843" max="3843" width="0" style="168" hidden="1" customWidth="1"/>
    <col min="3844" max="3847" width="18.875" style="168" customWidth="1"/>
    <col min="3848" max="3848" width="6.875" style="168" customWidth="1"/>
    <col min="3849" max="3849" width="14.75" style="168" customWidth="1"/>
    <col min="3850" max="3850" width="14.875" style="168" customWidth="1"/>
    <col min="3851" max="3851" width="10.75" style="168" customWidth="1"/>
    <col min="3852" max="3852" width="10.125" style="168" customWidth="1"/>
    <col min="3853" max="4096" width="9" style="168"/>
    <col min="4097" max="4097" width="5" style="168" customWidth="1"/>
    <col min="4098" max="4098" width="29.375" style="168" customWidth="1"/>
    <col min="4099" max="4099" width="0" style="168" hidden="1" customWidth="1"/>
    <col min="4100" max="4103" width="18.875" style="168" customWidth="1"/>
    <col min="4104" max="4104" width="6.875" style="168" customWidth="1"/>
    <col min="4105" max="4105" width="14.75" style="168" customWidth="1"/>
    <col min="4106" max="4106" width="14.875" style="168" customWidth="1"/>
    <col min="4107" max="4107" width="10.75" style="168" customWidth="1"/>
    <col min="4108" max="4108" width="10.125" style="168" customWidth="1"/>
    <col min="4109" max="4352" width="9" style="168"/>
    <col min="4353" max="4353" width="5" style="168" customWidth="1"/>
    <col min="4354" max="4354" width="29.375" style="168" customWidth="1"/>
    <col min="4355" max="4355" width="0" style="168" hidden="1" customWidth="1"/>
    <col min="4356" max="4359" width="18.875" style="168" customWidth="1"/>
    <col min="4360" max="4360" width="6.875" style="168" customWidth="1"/>
    <col min="4361" max="4361" width="14.75" style="168" customWidth="1"/>
    <col min="4362" max="4362" width="14.875" style="168" customWidth="1"/>
    <col min="4363" max="4363" width="10.75" style="168" customWidth="1"/>
    <col min="4364" max="4364" width="10.125" style="168" customWidth="1"/>
    <col min="4365" max="4608" width="9" style="168"/>
    <col min="4609" max="4609" width="5" style="168" customWidth="1"/>
    <col min="4610" max="4610" width="29.375" style="168" customWidth="1"/>
    <col min="4611" max="4611" width="0" style="168" hidden="1" customWidth="1"/>
    <col min="4612" max="4615" width="18.875" style="168" customWidth="1"/>
    <col min="4616" max="4616" width="6.875" style="168" customWidth="1"/>
    <col min="4617" max="4617" width="14.75" style="168" customWidth="1"/>
    <col min="4618" max="4618" width="14.875" style="168" customWidth="1"/>
    <col min="4619" max="4619" width="10.75" style="168" customWidth="1"/>
    <col min="4620" max="4620" width="10.125" style="168" customWidth="1"/>
    <col min="4621" max="4864" width="9" style="168"/>
    <col min="4865" max="4865" width="5" style="168" customWidth="1"/>
    <col min="4866" max="4866" width="29.375" style="168" customWidth="1"/>
    <col min="4867" max="4867" width="0" style="168" hidden="1" customWidth="1"/>
    <col min="4868" max="4871" width="18.875" style="168" customWidth="1"/>
    <col min="4872" max="4872" width="6.875" style="168" customWidth="1"/>
    <col min="4873" max="4873" width="14.75" style="168" customWidth="1"/>
    <col min="4874" max="4874" width="14.875" style="168" customWidth="1"/>
    <col min="4875" max="4875" width="10.75" style="168" customWidth="1"/>
    <col min="4876" max="4876" width="10.125" style="168" customWidth="1"/>
    <col min="4877" max="5120" width="9" style="168"/>
    <col min="5121" max="5121" width="5" style="168" customWidth="1"/>
    <col min="5122" max="5122" width="29.375" style="168" customWidth="1"/>
    <col min="5123" max="5123" width="0" style="168" hidden="1" customWidth="1"/>
    <col min="5124" max="5127" width="18.875" style="168" customWidth="1"/>
    <col min="5128" max="5128" width="6.875" style="168" customWidth="1"/>
    <col min="5129" max="5129" width="14.75" style="168" customWidth="1"/>
    <col min="5130" max="5130" width="14.875" style="168" customWidth="1"/>
    <col min="5131" max="5131" width="10.75" style="168" customWidth="1"/>
    <col min="5132" max="5132" width="10.125" style="168" customWidth="1"/>
    <col min="5133" max="5376" width="9" style="168"/>
    <col min="5377" max="5377" width="5" style="168" customWidth="1"/>
    <col min="5378" max="5378" width="29.375" style="168" customWidth="1"/>
    <col min="5379" max="5379" width="0" style="168" hidden="1" customWidth="1"/>
    <col min="5380" max="5383" width="18.875" style="168" customWidth="1"/>
    <col min="5384" max="5384" width="6.875" style="168" customWidth="1"/>
    <col min="5385" max="5385" width="14.75" style="168" customWidth="1"/>
    <col min="5386" max="5386" width="14.875" style="168" customWidth="1"/>
    <col min="5387" max="5387" width="10.75" style="168" customWidth="1"/>
    <col min="5388" max="5388" width="10.125" style="168" customWidth="1"/>
    <col min="5389" max="5632" width="9" style="168"/>
    <col min="5633" max="5633" width="5" style="168" customWidth="1"/>
    <col min="5634" max="5634" width="29.375" style="168" customWidth="1"/>
    <col min="5635" max="5635" width="0" style="168" hidden="1" customWidth="1"/>
    <col min="5636" max="5639" width="18.875" style="168" customWidth="1"/>
    <col min="5640" max="5640" width="6.875" style="168" customWidth="1"/>
    <col min="5641" max="5641" width="14.75" style="168" customWidth="1"/>
    <col min="5642" max="5642" width="14.875" style="168" customWidth="1"/>
    <col min="5643" max="5643" width="10.75" style="168" customWidth="1"/>
    <col min="5644" max="5644" width="10.125" style="168" customWidth="1"/>
    <col min="5645" max="5888" width="9" style="168"/>
    <col min="5889" max="5889" width="5" style="168" customWidth="1"/>
    <col min="5890" max="5890" width="29.375" style="168" customWidth="1"/>
    <col min="5891" max="5891" width="0" style="168" hidden="1" customWidth="1"/>
    <col min="5892" max="5895" width="18.875" style="168" customWidth="1"/>
    <col min="5896" max="5896" width="6.875" style="168" customWidth="1"/>
    <col min="5897" max="5897" width="14.75" style="168" customWidth="1"/>
    <col min="5898" max="5898" width="14.875" style="168" customWidth="1"/>
    <col min="5899" max="5899" width="10.75" style="168" customWidth="1"/>
    <col min="5900" max="5900" width="10.125" style="168" customWidth="1"/>
    <col min="5901" max="6144" width="9" style="168"/>
    <col min="6145" max="6145" width="5" style="168" customWidth="1"/>
    <col min="6146" max="6146" width="29.375" style="168" customWidth="1"/>
    <col min="6147" max="6147" width="0" style="168" hidden="1" customWidth="1"/>
    <col min="6148" max="6151" width="18.875" style="168" customWidth="1"/>
    <col min="6152" max="6152" width="6.875" style="168" customWidth="1"/>
    <col min="6153" max="6153" width="14.75" style="168" customWidth="1"/>
    <col min="6154" max="6154" width="14.875" style="168" customWidth="1"/>
    <col min="6155" max="6155" width="10.75" style="168" customWidth="1"/>
    <col min="6156" max="6156" width="10.125" style="168" customWidth="1"/>
    <col min="6157" max="6400" width="9" style="168"/>
    <col min="6401" max="6401" width="5" style="168" customWidth="1"/>
    <col min="6402" max="6402" width="29.375" style="168" customWidth="1"/>
    <col min="6403" max="6403" width="0" style="168" hidden="1" customWidth="1"/>
    <col min="6404" max="6407" width="18.875" style="168" customWidth="1"/>
    <col min="6408" max="6408" width="6.875" style="168" customWidth="1"/>
    <col min="6409" max="6409" width="14.75" style="168" customWidth="1"/>
    <col min="6410" max="6410" width="14.875" style="168" customWidth="1"/>
    <col min="6411" max="6411" width="10.75" style="168" customWidth="1"/>
    <col min="6412" max="6412" width="10.125" style="168" customWidth="1"/>
    <col min="6413" max="6656" width="9" style="168"/>
    <col min="6657" max="6657" width="5" style="168" customWidth="1"/>
    <col min="6658" max="6658" width="29.375" style="168" customWidth="1"/>
    <col min="6659" max="6659" width="0" style="168" hidden="1" customWidth="1"/>
    <col min="6660" max="6663" width="18.875" style="168" customWidth="1"/>
    <col min="6664" max="6664" width="6.875" style="168" customWidth="1"/>
    <col min="6665" max="6665" width="14.75" style="168" customWidth="1"/>
    <col min="6666" max="6666" width="14.875" style="168" customWidth="1"/>
    <col min="6667" max="6667" width="10.75" style="168" customWidth="1"/>
    <col min="6668" max="6668" width="10.125" style="168" customWidth="1"/>
    <col min="6669" max="6912" width="9" style="168"/>
    <col min="6913" max="6913" width="5" style="168" customWidth="1"/>
    <col min="6914" max="6914" width="29.375" style="168" customWidth="1"/>
    <col min="6915" max="6915" width="0" style="168" hidden="1" customWidth="1"/>
    <col min="6916" max="6919" width="18.875" style="168" customWidth="1"/>
    <col min="6920" max="6920" width="6.875" style="168" customWidth="1"/>
    <col min="6921" max="6921" width="14.75" style="168" customWidth="1"/>
    <col min="6922" max="6922" width="14.875" style="168" customWidth="1"/>
    <col min="6923" max="6923" width="10.75" style="168" customWidth="1"/>
    <col min="6924" max="6924" width="10.125" style="168" customWidth="1"/>
    <col min="6925" max="7168" width="9" style="168"/>
    <col min="7169" max="7169" width="5" style="168" customWidth="1"/>
    <col min="7170" max="7170" width="29.375" style="168" customWidth="1"/>
    <col min="7171" max="7171" width="0" style="168" hidden="1" customWidth="1"/>
    <col min="7172" max="7175" width="18.875" style="168" customWidth="1"/>
    <col min="7176" max="7176" width="6.875" style="168" customWidth="1"/>
    <col min="7177" max="7177" width="14.75" style="168" customWidth="1"/>
    <col min="7178" max="7178" width="14.875" style="168" customWidth="1"/>
    <col min="7179" max="7179" width="10.75" style="168" customWidth="1"/>
    <col min="7180" max="7180" width="10.125" style="168" customWidth="1"/>
    <col min="7181" max="7424" width="9" style="168"/>
    <col min="7425" max="7425" width="5" style="168" customWidth="1"/>
    <col min="7426" max="7426" width="29.375" style="168" customWidth="1"/>
    <col min="7427" max="7427" width="0" style="168" hidden="1" customWidth="1"/>
    <col min="7428" max="7431" width="18.875" style="168" customWidth="1"/>
    <col min="7432" max="7432" width="6.875" style="168" customWidth="1"/>
    <col min="7433" max="7433" width="14.75" style="168" customWidth="1"/>
    <col min="7434" max="7434" width="14.875" style="168" customWidth="1"/>
    <col min="7435" max="7435" width="10.75" style="168" customWidth="1"/>
    <col min="7436" max="7436" width="10.125" style="168" customWidth="1"/>
    <col min="7437" max="7680" width="9" style="168"/>
    <col min="7681" max="7681" width="5" style="168" customWidth="1"/>
    <col min="7682" max="7682" width="29.375" style="168" customWidth="1"/>
    <col min="7683" max="7683" width="0" style="168" hidden="1" customWidth="1"/>
    <col min="7684" max="7687" width="18.875" style="168" customWidth="1"/>
    <col min="7688" max="7688" width="6.875" style="168" customWidth="1"/>
    <col min="7689" max="7689" width="14.75" style="168" customWidth="1"/>
    <col min="7690" max="7690" width="14.875" style="168" customWidth="1"/>
    <col min="7691" max="7691" width="10.75" style="168" customWidth="1"/>
    <col min="7692" max="7692" width="10.125" style="168" customWidth="1"/>
    <col min="7693" max="7936" width="9" style="168"/>
    <col min="7937" max="7937" width="5" style="168" customWidth="1"/>
    <col min="7938" max="7938" width="29.375" style="168" customWidth="1"/>
    <col min="7939" max="7939" width="0" style="168" hidden="1" customWidth="1"/>
    <col min="7940" max="7943" width="18.875" style="168" customWidth="1"/>
    <col min="7944" max="7944" width="6.875" style="168" customWidth="1"/>
    <col min="7945" max="7945" width="14.75" style="168" customWidth="1"/>
    <col min="7946" max="7946" width="14.875" style="168" customWidth="1"/>
    <col min="7947" max="7947" width="10.75" style="168" customWidth="1"/>
    <col min="7948" max="7948" width="10.125" style="168" customWidth="1"/>
    <col min="7949" max="8192" width="9" style="168"/>
    <col min="8193" max="8193" width="5" style="168" customWidth="1"/>
    <col min="8194" max="8194" width="29.375" style="168" customWidth="1"/>
    <col min="8195" max="8195" width="0" style="168" hidden="1" customWidth="1"/>
    <col min="8196" max="8199" width="18.875" style="168" customWidth="1"/>
    <col min="8200" max="8200" width="6.875" style="168" customWidth="1"/>
    <col min="8201" max="8201" width="14.75" style="168" customWidth="1"/>
    <col min="8202" max="8202" width="14.875" style="168" customWidth="1"/>
    <col min="8203" max="8203" width="10.75" style="168" customWidth="1"/>
    <col min="8204" max="8204" width="10.125" style="168" customWidth="1"/>
    <col min="8205" max="8448" width="9" style="168"/>
    <col min="8449" max="8449" width="5" style="168" customWidth="1"/>
    <col min="8450" max="8450" width="29.375" style="168" customWidth="1"/>
    <col min="8451" max="8451" width="0" style="168" hidden="1" customWidth="1"/>
    <col min="8452" max="8455" width="18.875" style="168" customWidth="1"/>
    <col min="8456" max="8456" width="6.875" style="168" customWidth="1"/>
    <col min="8457" max="8457" width="14.75" style="168" customWidth="1"/>
    <col min="8458" max="8458" width="14.875" style="168" customWidth="1"/>
    <col min="8459" max="8459" width="10.75" style="168" customWidth="1"/>
    <col min="8460" max="8460" width="10.125" style="168" customWidth="1"/>
    <col min="8461" max="8704" width="9" style="168"/>
    <col min="8705" max="8705" width="5" style="168" customWidth="1"/>
    <col min="8706" max="8706" width="29.375" style="168" customWidth="1"/>
    <col min="8707" max="8707" width="0" style="168" hidden="1" customWidth="1"/>
    <col min="8708" max="8711" width="18.875" style="168" customWidth="1"/>
    <col min="8712" max="8712" width="6.875" style="168" customWidth="1"/>
    <col min="8713" max="8713" width="14.75" style="168" customWidth="1"/>
    <col min="8714" max="8714" width="14.875" style="168" customWidth="1"/>
    <col min="8715" max="8715" width="10.75" style="168" customWidth="1"/>
    <col min="8716" max="8716" width="10.125" style="168" customWidth="1"/>
    <col min="8717" max="8960" width="9" style="168"/>
    <col min="8961" max="8961" width="5" style="168" customWidth="1"/>
    <col min="8962" max="8962" width="29.375" style="168" customWidth="1"/>
    <col min="8963" max="8963" width="0" style="168" hidden="1" customWidth="1"/>
    <col min="8964" max="8967" width="18.875" style="168" customWidth="1"/>
    <col min="8968" max="8968" width="6.875" style="168" customWidth="1"/>
    <col min="8969" max="8969" width="14.75" style="168" customWidth="1"/>
    <col min="8970" max="8970" width="14.875" style="168" customWidth="1"/>
    <col min="8971" max="8971" width="10.75" style="168" customWidth="1"/>
    <col min="8972" max="8972" width="10.125" style="168" customWidth="1"/>
    <col min="8973" max="9216" width="9" style="168"/>
    <col min="9217" max="9217" width="5" style="168" customWidth="1"/>
    <col min="9218" max="9218" width="29.375" style="168" customWidth="1"/>
    <col min="9219" max="9219" width="0" style="168" hidden="1" customWidth="1"/>
    <col min="9220" max="9223" width="18.875" style="168" customWidth="1"/>
    <col min="9224" max="9224" width="6.875" style="168" customWidth="1"/>
    <col min="9225" max="9225" width="14.75" style="168" customWidth="1"/>
    <col min="9226" max="9226" width="14.875" style="168" customWidth="1"/>
    <col min="9227" max="9227" width="10.75" style="168" customWidth="1"/>
    <col min="9228" max="9228" width="10.125" style="168" customWidth="1"/>
    <col min="9229" max="9472" width="9" style="168"/>
    <col min="9473" max="9473" width="5" style="168" customWidth="1"/>
    <col min="9474" max="9474" width="29.375" style="168" customWidth="1"/>
    <col min="9475" max="9475" width="0" style="168" hidden="1" customWidth="1"/>
    <col min="9476" max="9479" width="18.875" style="168" customWidth="1"/>
    <col min="9480" max="9480" width="6.875" style="168" customWidth="1"/>
    <col min="9481" max="9481" width="14.75" style="168" customWidth="1"/>
    <col min="9482" max="9482" width="14.875" style="168" customWidth="1"/>
    <col min="9483" max="9483" width="10.75" style="168" customWidth="1"/>
    <col min="9484" max="9484" width="10.125" style="168" customWidth="1"/>
    <col min="9485" max="9728" width="9" style="168"/>
    <col min="9729" max="9729" width="5" style="168" customWidth="1"/>
    <col min="9730" max="9730" width="29.375" style="168" customWidth="1"/>
    <col min="9731" max="9731" width="0" style="168" hidden="1" customWidth="1"/>
    <col min="9732" max="9735" width="18.875" style="168" customWidth="1"/>
    <col min="9736" max="9736" width="6.875" style="168" customWidth="1"/>
    <col min="9737" max="9737" width="14.75" style="168" customWidth="1"/>
    <col min="9738" max="9738" width="14.875" style="168" customWidth="1"/>
    <col min="9739" max="9739" width="10.75" style="168" customWidth="1"/>
    <col min="9740" max="9740" width="10.125" style="168" customWidth="1"/>
    <col min="9741" max="9984" width="9" style="168"/>
    <col min="9985" max="9985" width="5" style="168" customWidth="1"/>
    <col min="9986" max="9986" width="29.375" style="168" customWidth="1"/>
    <col min="9987" max="9987" width="0" style="168" hidden="1" customWidth="1"/>
    <col min="9988" max="9991" width="18.875" style="168" customWidth="1"/>
    <col min="9992" max="9992" width="6.875" style="168" customWidth="1"/>
    <col min="9993" max="9993" width="14.75" style="168" customWidth="1"/>
    <col min="9994" max="9994" width="14.875" style="168" customWidth="1"/>
    <col min="9995" max="9995" width="10.75" style="168" customWidth="1"/>
    <col min="9996" max="9996" width="10.125" style="168" customWidth="1"/>
    <col min="9997" max="10240" width="9" style="168"/>
    <col min="10241" max="10241" width="5" style="168" customWidth="1"/>
    <col min="10242" max="10242" width="29.375" style="168" customWidth="1"/>
    <col min="10243" max="10243" width="0" style="168" hidden="1" customWidth="1"/>
    <col min="10244" max="10247" width="18.875" style="168" customWidth="1"/>
    <col min="10248" max="10248" width="6.875" style="168" customWidth="1"/>
    <col min="10249" max="10249" width="14.75" style="168" customWidth="1"/>
    <col min="10250" max="10250" width="14.875" style="168" customWidth="1"/>
    <col min="10251" max="10251" width="10.75" style="168" customWidth="1"/>
    <col min="10252" max="10252" width="10.125" style="168" customWidth="1"/>
    <col min="10253" max="10496" width="9" style="168"/>
    <col min="10497" max="10497" width="5" style="168" customWidth="1"/>
    <col min="10498" max="10498" width="29.375" style="168" customWidth="1"/>
    <col min="10499" max="10499" width="0" style="168" hidden="1" customWidth="1"/>
    <col min="10500" max="10503" width="18.875" style="168" customWidth="1"/>
    <col min="10504" max="10504" width="6.875" style="168" customWidth="1"/>
    <col min="10505" max="10505" width="14.75" style="168" customWidth="1"/>
    <col min="10506" max="10506" width="14.875" style="168" customWidth="1"/>
    <col min="10507" max="10507" width="10.75" style="168" customWidth="1"/>
    <col min="10508" max="10508" width="10.125" style="168" customWidth="1"/>
    <col min="10509" max="10752" width="9" style="168"/>
    <col min="10753" max="10753" width="5" style="168" customWidth="1"/>
    <col min="10754" max="10754" width="29.375" style="168" customWidth="1"/>
    <col min="10755" max="10755" width="0" style="168" hidden="1" customWidth="1"/>
    <col min="10756" max="10759" width="18.875" style="168" customWidth="1"/>
    <col min="10760" max="10760" width="6.875" style="168" customWidth="1"/>
    <col min="10761" max="10761" width="14.75" style="168" customWidth="1"/>
    <col min="10762" max="10762" width="14.875" style="168" customWidth="1"/>
    <col min="10763" max="10763" width="10.75" style="168" customWidth="1"/>
    <col min="10764" max="10764" width="10.125" style="168" customWidth="1"/>
    <col min="10765" max="11008" width="9" style="168"/>
    <col min="11009" max="11009" width="5" style="168" customWidth="1"/>
    <col min="11010" max="11010" width="29.375" style="168" customWidth="1"/>
    <col min="11011" max="11011" width="0" style="168" hidden="1" customWidth="1"/>
    <col min="11012" max="11015" width="18.875" style="168" customWidth="1"/>
    <col min="11016" max="11016" width="6.875" style="168" customWidth="1"/>
    <col min="11017" max="11017" width="14.75" style="168" customWidth="1"/>
    <col min="11018" max="11018" width="14.875" style="168" customWidth="1"/>
    <col min="11019" max="11019" width="10.75" style="168" customWidth="1"/>
    <col min="11020" max="11020" width="10.125" style="168" customWidth="1"/>
    <col min="11021" max="11264" width="9" style="168"/>
    <col min="11265" max="11265" width="5" style="168" customWidth="1"/>
    <col min="11266" max="11266" width="29.375" style="168" customWidth="1"/>
    <col min="11267" max="11267" width="0" style="168" hidden="1" customWidth="1"/>
    <col min="11268" max="11271" width="18.875" style="168" customWidth="1"/>
    <col min="11272" max="11272" width="6.875" style="168" customWidth="1"/>
    <col min="11273" max="11273" width="14.75" style="168" customWidth="1"/>
    <col min="11274" max="11274" width="14.875" style="168" customWidth="1"/>
    <col min="11275" max="11275" width="10.75" style="168" customWidth="1"/>
    <col min="11276" max="11276" width="10.125" style="168" customWidth="1"/>
    <col min="11277" max="11520" width="9" style="168"/>
    <col min="11521" max="11521" width="5" style="168" customWidth="1"/>
    <col min="11522" max="11522" width="29.375" style="168" customWidth="1"/>
    <col min="11523" max="11523" width="0" style="168" hidden="1" customWidth="1"/>
    <col min="11524" max="11527" width="18.875" style="168" customWidth="1"/>
    <col min="11528" max="11528" width="6.875" style="168" customWidth="1"/>
    <col min="11529" max="11529" width="14.75" style="168" customWidth="1"/>
    <col min="11530" max="11530" width="14.875" style="168" customWidth="1"/>
    <col min="11531" max="11531" width="10.75" style="168" customWidth="1"/>
    <col min="11532" max="11532" width="10.125" style="168" customWidth="1"/>
    <col min="11533" max="11776" width="9" style="168"/>
    <col min="11777" max="11777" width="5" style="168" customWidth="1"/>
    <col min="11778" max="11778" width="29.375" style="168" customWidth="1"/>
    <col min="11779" max="11779" width="0" style="168" hidden="1" customWidth="1"/>
    <col min="11780" max="11783" width="18.875" style="168" customWidth="1"/>
    <col min="11784" max="11784" width="6.875" style="168" customWidth="1"/>
    <col min="11785" max="11785" width="14.75" style="168" customWidth="1"/>
    <col min="11786" max="11786" width="14.875" style="168" customWidth="1"/>
    <col min="11787" max="11787" width="10.75" style="168" customWidth="1"/>
    <col min="11788" max="11788" width="10.125" style="168" customWidth="1"/>
    <col min="11789" max="12032" width="9" style="168"/>
    <col min="12033" max="12033" width="5" style="168" customWidth="1"/>
    <col min="12034" max="12034" width="29.375" style="168" customWidth="1"/>
    <col min="12035" max="12035" width="0" style="168" hidden="1" customWidth="1"/>
    <col min="12036" max="12039" width="18.875" style="168" customWidth="1"/>
    <col min="12040" max="12040" width="6.875" style="168" customWidth="1"/>
    <col min="12041" max="12041" width="14.75" style="168" customWidth="1"/>
    <col min="12042" max="12042" width="14.875" style="168" customWidth="1"/>
    <col min="12043" max="12043" width="10.75" style="168" customWidth="1"/>
    <col min="12044" max="12044" width="10.125" style="168" customWidth="1"/>
    <col min="12045" max="12288" width="9" style="168"/>
    <col min="12289" max="12289" width="5" style="168" customWidth="1"/>
    <col min="12290" max="12290" width="29.375" style="168" customWidth="1"/>
    <col min="12291" max="12291" width="0" style="168" hidden="1" customWidth="1"/>
    <col min="12292" max="12295" width="18.875" style="168" customWidth="1"/>
    <col min="12296" max="12296" width="6.875" style="168" customWidth="1"/>
    <col min="12297" max="12297" width="14.75" style="168" customWidth="1"/>
    <col min="12298" max="12298" width="14.875" style="168" customWidth="1"/>
    <col min="12299" max="12299" width="10.75" style="168" customWidth="1"/>
    <col min="12300" max="12300" width="10.125" style="168" customWidth="1"/>
    <col min="12301" max="12544" width="9" style="168"/>
    <col min="12545" max="12545" width="5" style="168" customWidth="1"/>
    <col min="12546" max="12546" width="29.375" style="168" customWidth="1"/>
    <col min="12547" max="12547" width="0" style="168" hidden="1" customWidth="1"/>
    <col min="12548" max="12551" width="18.875" style="168" customWidth="1"/>
    <col min="12552" max="12552" width="6.875" style="168" customWidth="1"/>
    <col min="12553" max="12553" width="14.75" style="168" customWidth="1"/>
    <col min="12554" max="12554" width="14.875" style="168" customWidth="1"/>
    <col min="12555" max="12555" width="10.75" style="168" customWidth="1"/>
    <col min="12556" max="12556" width="10.125" style="168" customWidth="1"/>
    <col min="12557" max="12800" width="9" style="168"/>
    <col min="12801" max="12801" width="5" style="168" customWidth="1"/>
    <col min="12802" max="12802" width="29.375" style="168" customWidth="1"/>
    <col min="12803" max="12803" width="0" style="168" hidden="1" customWidth="1"/>
    <col min="12804" max="12807" width="18.875" style="168" customWidth="1"/>
    <col min="12808" max="12808" width="6.875" style="168" customWidth="1"/>
    <col min="12809" max="12809" width="14.75" style="168" customWidth="1"/>
    <col min="12810" max="12810" width="14.875" style="168" customWidth="1"/>
    <col min="12811" max="12811" width="10.75" style="168" customWidth="1"/>
    <col min="12812" max="12812" width="10.125" style="168" customWidth="1"/>
    <col min="12813" max="13056" width="9" style="168"/>
    <col min="13057" max="13057" width="5" style="168" customWidth="1"/>
    <col min="13058" max="13058" width="29.375" style="168" customWidth="1"/>
    <col min="13059" max="13059" width="0" style="168" hidden="1" customWidth="1"/>
    <col min="13060" max="13063" width="18.875" style="168" customWidth="1"/>
    <col min="13064" max="13064" width="6.875" style="168" customWidth="1"/>
    <col min="13065" max="13065" width="14.75" style="168" customWidth="1"/>
    <col min="13066" max="13066" width="14.875" style="168" customWidth="1"/>
    <col min="13067" max="13067" width="10.75" style="168" customWidth="1"/>
    <col min="13068" max="13068" width="10.125" style="168" customWidth="1"/>
    <col min="13069" max="13312" width="9" style="168"/>
    <col min="13313" max="13313" width="5" style="168" customWidth="1"/>
    <col min="13314" max="13314" width="29.375" style="168" customWidth="1"/>
    <col min="13315" max="13315" width="0" style="168" hidden="1" customWidth="1"/>
    <col min="13316" max="13319" width="18.875" style="168" customWidth="1"/>
    <col min="13320" max="13320" width="6.875" style="168" customWidth="1"/>
    <col min="13321" max="13321" width="14.75" style="168" customWidth="1"/>
    <col min="13322" max="13322" width="14.875" style="168" customWidth="1"/>
    <col min="13323" max="13323" width="10.75" style="168" customWidth="1"/>
    <col min="13324" max="13324" width="10.125" style="168" customWidth="1"/>
    <col min="13325" max="13568" width="9" style="168"/>
    <col min="13569" max="13569" width="5" style="168" customWidth="1"/>
    <col min="13570" max="13570" width="29.375" style="168" customWidth="1"/>
    <col min="13571" max="13571" width="0" style="168" hidden="1" customWidth="1"/>
    <col min="13572" max="13575" width="18.875" style="168" customWidth="1"/>
    <col min="13576" max="13576" width="6.875" style="168" customWidth="1"/>
    <col min="13577" max="13577" width="14.75" style="168" customWidth="1"/>
    <col min="13578" max="13578" width="14.875" style="168" customWidth="1"/>
    <col min="13579" max="13579" width="10.75" style="168" customWidth="1"/>
    <col min="13580" max="13580" width="10.125" style="168" customWidth="1"/>
    <col min="13581" max="13824" width="9" style="168"/>
    <col min="13825" max="13825" width="5" style="168" customWidth="1"/>
    <col min="13826" max="13826" width="29.375" style="168" customWidth="1"/>
    <col min="13827" max="13827" width="0" style="168" hidden="1" customWidth="1"/>
    <col min="13828" max="13831" width="18.875" style="168" customWidth="1"/>
    <col min="13832" max="13832" width="6.875" style="168" customWidth="1"/>
    <col min="13833" max="13833" width="14.75" style="168" customWidth="1"/>
    <col min="13834" max="13834" width="14.875" style="168" customWidth="1"/>
    <col min="13835" max="13835" width="10.75" style="168" customWidth="1"/>
    <col min="13836" max="13836" width="10.125" style="168" customWidth="1"/>
    <col min="13837" max="14080" width="9" style="168"/>
    <col min="14081" max="14081" width="5" style="168" customWidth="1"/>
    <col min="14082" max="14082" width="29.375" style="168" customWidth="1"/>
    <col min="14083" max="14083" width="0" style="168" hidden="1" customWidth="1"/>
    <col min="14084" max="14087" width="18.875" style="168" customWidth="1"/>
    <col min="14088" max="14088" width="6.875" style="168" customWidth="1"/>
    <col min="14089" max="14089" width="14.75" style="168" customWidth="1"/>
    <col min="14090" max="14090" width="14.875" style="168" customWidth="1"/>
    <col min="14091" max="14091" width="10.75" style="168" customWidth="1"/>
    <col min="14092" max="14092" width="10.125" style="168" customWidth="1"/>
    <col min="14093" max="14336" width="9" style="168"/>
    <col min="14337" max="14337" width="5" style="168" customWidth="1"/>
    <col min="14338" max="14338" width="29.375" style="168" customWidth="1"/>
    <col min="14339" max="14339" width="0" style="168" hidden="1" customWidth="1"/>
    <col min="14340" max="14343" width="18.875" style="168" customWidth="1"/>
    <col min="14344" max="14344" width="6.875" style="168" customWidth="1"/>
    <col min="14345" max="14345" width="14.75" style="168" customWidth="1"/>
    <col min="14346" max="14346" width="14.875" style="168" customWidth="1"/>
    <col min="14347" max="14347" width="10.75" style="168" customWidth="1"/>
    <col min="14348" max="14348" width="10.125" style="168" customWidth="1"/>
    <col min="14349" max="14592" width="9" style="168"/>
    <col min="14593" max="14593" width="5" style="168" customWidth="1"/>
    <col min="14594" max="14594" width="29.375" style="168" customWidth="1"/>
    <col min="14595" max="14595" width="0" style="168" hidden="1" customWidth="1"/>
    <col min="14596" max="14599" width="18.875" style="168" customWidth="1"/>
    <col min="14600" max="14600" width="6.875" style="168" customWidth="1"/>
    <col min="14601" max="14601" width="14.75" style="168" customWidth="1"/>
    <col min="14602" max="14602" width="14.875" style="168" customWidth="1"/>
    <col min="14603" max="14603" width="10.75" style="168" customWidth="1"/>
    <col min="14604" max="14604" width="10.125" style="168" customWidth="1"/>
    <col min="14605" max="14848" width="9" style="168"/>
    <col min="14849" max="14849" width="5" style="168" customWidth="1"/>
    <col min="14850" max="14850" width="29.375" style="168" customWidth="1"/>
    <col min="14851" max="14851" width="0" style="168" hidden="1" customWidth="1"/>
    <col min="14852" max="14855" width="18.875" style="168" customWidth="1"/>
    <col min="14856" max="14856" width="6.875" style="168" customWidth="1"/>
    <col min="14857" max="14857" width="14.75" style="168" customWidth="1"/>
    <col min="14858" max="14858" width="14.875" style="168" customWidth="1"/>
    <col min="14859" max="14859" width="10.75" style="168" customWidth="1"/>
    <col min="14860" max="14860" width="10.125" style="168" customWidth="1"/>
    <col min="14861" max="15104" width="9" style="168"/>
    <col min="15105" max="15105" width="5" style="168" customWidth="1"/>
    <col min="15106" max="15106" width="29.375" style="168" customWidth="1"/>
    <col min="15107" max="15107" width="0" style="168" hidden="1" customWidth="1"/>
    <col min="15108" max="15111" width="18.875" style="168" customWidth="1"/>
    <col min="15112" max="15112" width="6.875" style="168" customWidth="1"/>
    <col min="15113" max="15113" width="14.75" style="168" customWidth="1"/>
    <col min="15114" max="15114" width="14.875" style="168" customWidth="1"/>
    <col min="15115" max="15115" width="10.75" style="168" customWidth="1"/>
    <col min="15116" max="15116" width="10.125" style="168" customWidth="1"/>
    <col min="15117" max="15360" width="9" style="168"/>
    <col min="15361" max="15361" width="5" style="168" customWidth="1"/>
    <col min="15362" max="15362" width="29.375" style="168" customWidth="1"/>
    <col min="15363" max="15363" width="0" style="168" hidden="1" customWidth="1"/>
    <col min="15364" max="15367" width="18.875" style="168" customWidth="1"/>
    <col min="15368" max="15368" width="6.875" style="168" customWidth="1"/>
    <col min="15369" max="15369" width="14.75" style="168" customWidth="1"/>
    <col min="15370" max="15370" width="14.875" style="168" customWidth="1"/>
    <col min="15371" max="15371" width="10.75" style="168" customWidth="1"/>
    <col min="15372" max="15372" width="10.125" style="168" customWidth="1"/>
    <col min="15373" max="15616" width="9" style="168"/>
    <col min="15617" max="15617" width="5" style="168" customWidth="1"/>
    <col min="15618" max="15618" width="29.375" style="168" customWidth="1"/>
    <col min="15619" max="15619" width="0" style="168" hidden="1" customWidth="1"/>
    <col min="15620" max="15623" width="18.875" style="168" customWidth="1"/>
    <col min="15624" max="15624" width="6.875" style="168" customWidth="1"/>
    <col min="15625" max="15625" width="14.75" style="168" customWidth="1"/>
    <col min="15626" max="15626" width="14.875" style="168" customWidth="1"/>
    <col min="15627" max="15627" width="10.75" style="168" customWidth="1"/>
    <col min="15628" max="15628" width="10.125" style="168" customWidth="1"/>
    <col min="15629" max="15872" width="9" style="168"/>
    <col min="15873" max="15873" width="5" style="168" customWidth="1"/>
    <col min="15874" max="15874" width="29.375" style="168" customWidth="1"/>
    <col min="15875" max="15875" width="0" style="168" hidden="1" customWidth="1"/>
    <col min="15876" max="15879" width="18.875" style="168" customWidth="1"/>
    <col min="15880" max="15880" width="6.875" style="168" customWidth="1"/>
    <col min="15881" max="15881" width="14.75" style="168" customWidth="1"/>
    <col min="15882" max="15882" width="14.875" style="168" customWidth="1"/>
    <col min="15883" max="15883" width="10.75" style="168" customWidth="1"/>
    <col min="15884" max="15884" width="10.125" style="168" customWidth="1"/>
    <col min="15885" max="16128" width="9" style="168"/>
    <col min="16129" max="16129" width="5" style="168" customWidth="1"/>
    <col min="16130" max="16130" width="29.375" style="168" customWidth="1"/>
    <col min="16131" max="16131" width="0" style="168" hidden="1" customWidth="1"/>
    <col min="16132" max="16135" width="18.875" style="168" customWidth="1"/>
    <col min="16136" max="16136" width="6.875" style="168" customWidth="1"/>
    <col min="16137" max="16137" width="14.75" style="168" customWidth="1"/>
    <col min="16138" max="16138" width="14.875" style="168" customWidth="1"/>
    <col min="16139" max="16139" width="10.75" style="168" customWidth="1"/>
    <col min="16140" max="16140" width="10.125" style="168" customWidth="1"/>
    <col min="16141" max="16384" width="9" style="168"/>
  </cols>
  <sheetData>
    <row r="1" spans="1:11" ht="34.5" customHeight="1">
      <c r="A1" s="166" t="s">
        <v>889</v>
      </c>
      <c r="B1" s="167"/>
      <c r="C1" s="167"/>
      <c r="D1" s="167"/>
      <c r="E1" s="167"/>
      <c r="F1" s="167"/>
      <c r="G1" s="167"/>
    </row>
    <row r="2" spans="1:11" ht="15.75" customHeight="1">
      <c r="A2" s="574" t="str">
        <f>'4.통합(PL)'!A2:F2</f>
        <v>제( 2 )기 2018년 1월 1일 ~ 2018년 6월 30일 까지</v>
      </c>
      <c r="B2" s="574"/>
      <c r="C2" s="574"/>
      <c r="D2" s="574"/>
      <c r="E2" s="574"/>
      <c r="F2" s="574"/>
      <c r="G2" s="574"/>
    </row>
    <row r="3" spans="1:11" ht="13.5" customHeight="1">
      <c r="A3" s="574" t="str">
        <f>'4.통합(PL)'!A3:F3</f>
        <v>제( 1 )기 2017년 1월 1일 ~ 2017년 6월 30일 까지</v>
      </c>
      <c r="B3" s="574"/>
      <c r="C3" s="574"/>
      <c r="D3" s="574"/>
      <c r="E3" s="574"/>
      <c r="F3" s="574"/>
      <c r="G3" s="574"/>
    </row>
    <row r="4" spans="1:11" ht="13.5" customHeight="1">
      <c r="A4" s="576"/>
      <c r="B4" s="576"/>
      <c r="C4" s="576"/>
      <c r="D4" s="688"/>
      <c r="E4" s="688"/>
      <c r="F4" s="688"/>
      <c r="G4" s="688"/>
    </row>
    <row r="5" spans="1:11" ht="18" customHeight="1">
      <c r="A5" s="423" t="s">
        <v>890</v>
      </c>
      <c r="G5" s="176" t="s">
        <v>891</v>
      </c>
    </row>
    <row r="6" spans="1:11" ht="18" customHeight="1">
      <c r="A6" s="187" t="s">
        <v>762</v>
      </c>
      <c r="B6" s="187"/>
      <c r="C6" s="845"/>
      <c r="D6" s="691" t="str">
        <f>'1.통합(FP)'!C6</f>
        <v>제 2 (당)기</v>
      </c>
      <c r="E6" s="692"/>
      <c r="F6" s="693" t="str">
        <f>'1.통합(FP)'!D6</f>
        <v>제 1 (전)기</v>
      </c>
      <c r="G6" s="691"/>
    </row>
    <row r="7" spans="1:11" ht="18" customHeight="1">
      <c r="A7" s="187"/>
      <c r="B7" s="187"/>
      <c r="C7" s="845"/>
      <c r="D7" s="691" t="s">
        <v>230</v>
      </c>
      <c r="E7" s="692"/>
      <c r="F7" s="693" t="s">
        <v>230</v>
      </c>
      <c r="G7" s="846"/>
    </row>
    <row r="8" spans="1:11" ht="15" customHeight="1">
      <c r="A8" s="641" t="s">
        <v>231</v>
      </c>
      <c r="B8" s="196" t="s">
        <v>892</v>
      </c>
      <c r="C8" s="847"/>
      <c r="D8" s="58"/>
      <c r="E8" s="696">
        <f>SUM(D9:D19)</f>
        <v>40240244810</v>
      </c>
      <c r="F8" s="697"/>
      <c r="G8" s="58">
        <f>SUM(F9:F19)</f>
        <v>40759776805</v>
      </c>
    </row>
    <row r="9" spans="1:11" ht="15" customHeight="1">
      <c r="A9" s="702">
        <v>1</v>
      </c>
      <c r="B9" s="703" t="s">
        <v>583</v>
      </c>
      <c r="C9" s="848"/>
      <c r="D9" s="849">
        <f>IFERROR(VLOOKUP(250100,'[1]손익(일반)'!$E:$F,2,0),0)-IFERROR(VLOOKUP(273101,'[1]손익(일반)'!$B:$C,2,0),0)-IFERROR(VLOOKUP(273201,'[1]손익(일반)'!$B:$C,2,0),0)</f>
        <v>33953927561</v>
      </c>
      <c r="E9" s="850"/>
      <c r="F9" s="707">
        <f>IFERROR(VLOOKUP(250100,'[1]손익(일반전기)'!$E:$F,2,0),0)-IFERROR(VLOOKUP(273101,'[1]손익(일반전기)'!$B:$C,2,0),0)-IFERROR(VLOOKUP(273201,'[1]손익(일반전기)'!$B:$C,2,0),0)</f>
        <v>33396544154</v>
      </c>
      <c r="G9" s="437"/>
    </row>
    <row r="10" spans="1:11" ht="15" customHeight="1">
      <c r="A10" s="708">
        <v>2</v>
      </c>
      <c r="B10" s="215" t="s">
        <v>893</v>
      </c>
      <c r="C10" s="848"/>
      <c r="D10" s="443">
        <f>IFERROR(VLOOKUP(250500,'[1]손익(일반)'!$E:$F,2,0),0)-IFERROR(VLOOKUP(273112,'[1]손익(일반)'!$B:$C,2,0),0)-IFERROR(VLOOKUP(273212,'[1]손익(일반)'!$B:$C,2,0),0)</f>
        <v>2828358315</v>
      </c>
      <c r="E10" s="710"/>
      <c r="F10" s="711">
        <f>IFERROR(VLOOKUP(250500,'[1]손익(일반전기)'!$E:$F,2,0),0)-IFERROR(VLOOKUP(273112,'[1]손익(일반전기)'!$B:$C,2,0),0)-IFERROR(VLOOKUP(273212,'[1]손익(일반전기)'!$B:$C,2,0),0)</f>
        <v>4283360209</v>
      </c>
      <c r="G10" s="443"/>
    </row>
    <row r="11" spans="1:11" ht="15" customHeight="1">
      <c r="A11" s="708">
        <v>3</v>
      </c>
      <c r="B11" s="215" t="s">
        <v>585</v>
      </c>
      <c r="C11" s="848"/>
      <c r="D11" s="437">
        <f>IFERROR(VLOOKUP(250600,'[1]손익(일반)'!$E:$F,2,0),0)-IFERROR(VLOOKUP(273111,'[1]손익(일반)'!$B:$C,2,0),0)-IFERROR(VLOOKUP(273211,'[1]손익(일반)'!$B:$C,2,0),0)</f>
        <v>241242000</v>
      </c>
      <c r="E11" s="851"/>
      <c r="F11" s="711">
        <f>IFERROR(VLOOKUP(250600,'[1]손익(일반전기)'!$E:$F,2,0),0)-IFERROR(VLOOKUP(273111,'[1]손익(일반전기)'!$B:$C,2,0),0)-IFERROR(VLOOKUP(273211,'[1]손익(일반전기)'!$B:$C,2,0),0)</f>
        <v>170721000</v>
      </c>
      <c r="G11" s="443"/>
    </row>
    <row r="12" spans="1:11" ht="15" customHeight="1">
      <c r="A12" s="708">
        <v>4</v>
      </c>
      <c r="B12" s="215" t="s">
        <v>586</v>
      </c>
      <c r="C12" s="852">
        <v>250700</v>
      </c>
      <c r="D12" s="443">
        <f>IFERROR(VLOOKUP($C12,'[1]손익(일반)'!$E:$F,2,0),0)-IFERROR(VLOOKUP(273215,'[1]손익(일반)'!$B:$C,2,0),0)</f>
        <v>34413488</v>
      </c>
      <c r="E12" s="710"/>
      <c r="F12" s="711">
        <f>IFERROR(VLOOKUP($C12,'[1]손익(일반전기)'!$E:$F,2,0),0)-IFERROR(VLOOKUP(273215,'[1]손익(일반전기)'!$B:$C,2,0),0)</f>
        <v>50380920</v>
      </c>
      <c r="G12" s="443"/>
    </row>
    <row r="13" spans="1:11" ht="15" customHeight="1">
      <c r="A13" s="708">
        <v>5</v>
      </c>
      <c r="B13" s="215" t="s">
        <v>587</v>
      </c>
      <c r="C13" s="852">
        <v>250800</v>
      </c>
      <c r="D13" s="443">
        <f>IFERROR(VLOOKUP($C13,'[1]손익(일반)'!$E:$F,2,0),0)</f>
        <v>0</v>
      </c>
      <c r="E13" s="710"/>
      <c r="F13" s="711">
        <f>IFERROR(VLOOKUP($C13,'[1]손익(일반전기)'!$E:$F,2,0),0)</f>
        <v>0</v>
      </c>
      <c r="G13" s="443"/>
    </row>
    <row r="14" spans="1:11" ht="15" customHeight="1">
      <c r="A14" s="708">
        <v>6</v>
      </c>
      <c r="B14" s="215" t="s">
        <v>588</v>
      </c>
      <c r="C14" s="852">
        <v>250900</v>
      </c>
      <c r="D14" s="443">
        <f>IFERROR(VLOOKUP($C14,'[1]손익(일반)'!$E:$F,2,0),0)</f>
        <v>3103001875</v>
      </c>
      <c r="E14" s="710"/>
      <c r="F14" s="711">
        <f>IFERROR(VLOOKUP($C14,'[1]손익(일반전기)'!$E:$F,2,0),0)</f>
        <v>2911678669</v>
      </c>
      <c r="G14" s="443"/>
    </row>
    <row r="15" spans="1:11" ht="15" customHeight="1">
      <c r="A15" s="708">
        <v>7</v>
      </c>
      <c r="B15" s="215" t="s">
        <v>589</v>
      </c>
      <c r="C15" s="852">
        <v>251000</v>
      </c>
      <c r="D15" s="443">
        <f>IFERROR(VLOOKUP($C15,'[1]손익(일반)'!$E:$F,2,0),0)</f>
        <v>72652500</v>
      </c>
      <c r="E15" s="710"/>
      <c r="F15" s="711">
        <f>IFERROR(VLOOKUP($C15,'[1]손익(일반전기)'!$E:$F,2,0),0)</f>
        <v>74191680</v>
      </c>
      <c r="G15" s="443"/>
    </row>
    <row r="16" spans="1:11" ht="15" customHeight="1">
      <c r="A16" s="708">
        <v>8</v>
      </c>
      <c r="B16" s="215" t="s">
        <v>590</v>
      </c>
      <c r="C16" s="848"/>
      <c r="D16" s="443">
        <f>IFERROR(VLOOKUP(251500,'[1]손익(일반)'!$E:$F,2,0),0)+IFERROR(VLOOKUP(252500,'[1]손익(일반)'!$E:$F,2,0),0)-IFERROR(VLOOKUP(273121,'[1]손익(일반)'!$B:$C,2,0),0)-IFERROR(VLOOKUP(273231,'[1]손익(일반)'!$B:$C,2,0),0)</f>
        <v>85070000</v>
      </c>
      <c r="E16" s="710"/>
      <c r="F16" s="711">
        <f>IFERROR(VLOOKUP(251500,'[1]손익(일반전기)'!$E:$F,2,0),0)+IFERROR(VLOOKUP(252500,'[1]손익(일반전기)'!$E:$F,2,0),0)-IFERROR(VLOOKUP(273121,'[1]손익(일반전기)'!$B:$C,2,0),0)-IFERROR(VLOOKUP(273231,'[1]손익(일반전기)'!$B:$C,2,0),0)</f>
        <v>62900000</v>
      </c>
      <c r="G16" s="443"/>
      <c r="K16" s="461">
        <f>D80-D116</f>
        <v>99943129</v>
      </c>
    </row>
    <row r="17" spans="1:10" ht="15" customHeight="1">
      <c r="A17" s="708">
        <v>9</v>
      </c>
      <c r="B17" s="215" t="s">
        <v>591</v>
      </c>
      <c r="C17" s="848"/>
      <c r="D17" s="443">
        <f>IFERROR(VLOOKUP(252000,'[1]손익(일반)'!$E:$F,2,0),0)-IFERROR(VLOOKUP(283600,'[1]손익(일반)'!$B:$C,2,0),0)+IFERROR(VLOOKUP(283609,'[1]손익(일반)'!$B:$C,2,0),0)+IFERROR(VLOOKUP(283610,'[1]손익(일반)'!$B:$C,2,0),0)</f>
        <v>-78420929</v>
      </c>
      <c r="E17" s="710"/>
      <c r="F17" s="711">
        <f>IFERROR(VLOOKUP(252000,'[1]손익(일반전기)'!$E:$F,2,0),0)-IFERROR(VLOOKUP(283600,'[1]손익(일반전기)'!$B:$C,2,0),0)+IFERROR(VLOOKUP(283609,'[1]손익(일반전기)'!$B:$C,2,0),0)+IFERROR(VLOOKUP(283610,'[1]손익(일반전기)'!$B:$C,2,0),0)</f>
        <v>-189999827</v>
      </c>
      <c r="G17" s="443"/>
    </row>
    <row r="18" spans="1:10" ht="15" customHeight="1">
      <c r="A18" s="708">
        <v>10</v>
      </c>
      <c r="B18" s="215" t="s">
        <v>594</v>
      </c>
      <c r="C18" s="848"/>
      <c r="D18" s="443">
        <f>IFERROR(VLOOKUP(254000,'[1]손익(일반)'!$E:$F,2,0),0)-IFERROR(VLOOKUP(283609,'[1]손익(일반)'!$B:$C,2,0),0)-IFERROR(VLOOKUP(283200,'[1]손익(일반)'!$B:$C,2,0),0)</f>
        <v>0</v>
      </c>
      <c r="E18" s="710"/>
      <c r="F18" s="711">
        <f>IFERROR(VLOOKUP(254000,'[1]손익(일반전기)'!$E:$F,2,0),0)-IFERROR(VLOOKUP(283609,'[1]손익(일반전기)'!$B:$C,2,0),0)-IFERROR(VLOOKUP(283200,'[1]손익(일반전기)'!$B:$C,2,0),0)</f>
        <v>0</v>
      </c>
      <c r="G18" s="443"/>
    </row>
    <row r="19" spans="1:10" ht="15" customHeight="1">
      <c r="A19" s="712">
        <v>11</v>
      </c>
      <c r="B19" s="713" t="s">
        <v>894</v>
      </c>
      <c r="C19" s="848"/>
      <c r="D19" s="443">
        <f>IFERROR(VLOOKUP(255000,'[1]손익(일반)'!$E:$F,2,0),0)-IFERROR(VLOOKUP(283610,'[1]손익(일반)'!$B:$C,2,0),0)</f>
        <v>0</v>
      </c>
      <c r="E19" s="830"/>
      <c r="F19" s="717">
        <f>IFERROR(VLOOKUP(255000,'[1]손익(일반전기)'!$E:$F,2,0),0)-IFERROR(VLOOKUP(283610,'[1]손익(일반전기)'!$B:$C,2,0),0)</f>
        <v>0</v>
      </c>
      <c r="G19" s="539"/>
    </row>
    <row r="20" spans="1:10" ht="15" customHeight="1">
      <c r="A20" s="641" t="s">
        <v>257</v>
      </c>
      <c r="B20" s="196" t="s">
        <v>895</v>
      </c>
      <c r="C20" s="847"/>
      <c r="D20" s="58"/>
      <c r="E20" s="696">
        <f>SUM(D21:D26)</f>
        <v>31778961807</v>
      </c>
      <c r="F20" s="697"/>
      <c r="G20" s="58">
        <f>SUM(F21:F26)</f>
        <v>31864425680</v>
      </c>
      <c r="I20" s="853">
        <f>IFERROR(VLOOKUP(270100,'[1]손익(일반)'!$B:$C,2,0),0)-IFERROR(VLOOKUP(253101,'[1]손익(일반)'!$E:$F,2,0),0)-IFERROR(VLOOKUP(253111,'[1]손익(일반)'!$E:$F,2,0),0)-IFERROR(VLOOKUP(253201,'[1]손익(일반)'!$E:$F,2,0),0)-IFERROR(VLOOKUP(253211,'[1]손익(일반)'!$E:$F,2,0),0)</f>
        <v>28877509408</v>
      </c>
      <c r="J20" s="853">
        <f>IFERROR(VLOOKUP(270100,'[1]손익(일반전기)'!$B:$C,2,0),0)-IFERROR(VLOOKUP(253101,'[1]손익(일반전기)'!$E:$F,2,0),0)-IFERROR(VLOOKUP(253111,'[1]손익(일반전기)'!$E:$F,2,0),0)-IFERROR(VLOOKUP(253201,'[1]손익(일반전기)'!$E:$F,2,0),0)-IFERROR(VLOOKUP(253211,'[1]손익(일반전기)'!$E:$F,2,0),0)</f>
        <v>27899996823</v>
      </c>
    </row>
    <row r="21" spans="1:10" ht="15" customHeight="1">
      <c r="A21" s="702">
        <v>1</v>
      </c>
      <c r="B21" s="703" t="s">
        <v>642</v>
      </c>
      <c r="C21" s="848"/>
      <c r="D21" s="705">
        <f>IFERROR(VLOOKUP(270100,'[1]손익(일반)'!$B:$C,2,0),0)-IFERROR(VLOOKUP(253101,'[1]손익(일반)'!$E:$F,2,0),0)-IFERROR(VLOOKUP(253111,'[1]손익(일반)'!$E:$F,2,0),0)-IFERROR(VLOOKUP(253201,'[1]손익(일반)'!$E:$F,2,0),0)-IFERROR(VLOOKUP(253211,'[1]손익(일반)'!$E:$F,2,0),0)+IFERROR(VLOOKUP(270901,'[1]손익(일반)'!$B:$C,2,0),0)+IFERROR(VLOOKUP(270909,'[1]손익(일반)'!$B:$C,2,0),0)+IFERROR(VLOOKUP(270920,'[1]손익(일반)'!$B:$C,2,0),0)+IFERROR(VLOOKUP(270930,'[1]손익(일반)'!$B:$C,2,0),0)+IFERROR(VLOOKUP(270980,'[1]손익(일반)'!$B:$C,2,0),0)-IFERROR(VLOOKUP(253301,'[1]손익(일반)'!$E:$F,2,0),0)-IFERROR(VLOOKUP(253309,'[1]손익(일반)'!$E:$F,2,0),0)-IFERROR(VLOOKUP(253320,'[1]손익(일반)'!$E:$F,2,0),0)-IFERROR(VLOOKUP(253330,'[1]손익(일반)'!$E:$F,2,0),0)-IFERROR(VLOOKUP(253380,'[1]손익(일반)'!$E:$F,2,0),0)</f>
        <v>28877509408</v>
      </c>
      <c r="E21" s="706"/>
      <c r="F21" s="707">
        <f>IFERROR(VLOOKUP(270100,'[1]손익(일반전기)'!$B:$C,2,0),0)-IFERROR(VLOOKUP(253101,'[1]손익(일반전기)'!$E:$F,2,0),0)-IFERROR(VLOOKUP(253111,'[1]손익(일반전기)'!$E:$F,2,0),0)-IFERROR(VLOOKUP(253201,'[1]손익(일반전기)'!$E:$F,2,0),0)-IFERROR(VLOOKUP(253211,'[1]손익(일반전기)'!$E:$F,2,0),0)+IFERROR(VLOOKUP(270901,'[1]손익(일반전기)'!$B:$C,2,0),0)+IFERROR(VLOOKUP(270909,'[1]손익(일반전기)'!$B:$C,2,0),0)+IFERROR(VLOOKUP(270920,'[1]손익(일반전기)'!$B:$C,2,0),0)+IFERROR(VLOOKUP(270930,'[1]손익(일반전기)'!$B:$C,2,0),0)+IFERROR(VLOOKUP(270980,'[1]손익(일반전기)'!$B:$C,2,0),0)-IFERROR(VLOOKUP(253301,'[1]손익(일반전기)'!$E:$F,2,0),0)-IFERROR(VLOOKUP(253309,'[1]손익(일반전기)'!$E:$F,2,0),0)-IFERROR(VLOOKUP(253320,'[1]손익(일반전기)'!$E:$F,2,0),0)-IFERROR(VLOOKUP(253330,'[1]손익(일반전기)'!$E:$F,2,0),0)-IFERROR(VLOOKUP(253380,'[1]손익(일반전기)'!$E:$F,2,0),0)</f>
        <v>27899996823</v>
      </c>
      <c r="G21" s="437"/>
      <c r="I21" s="853">
        <f>IFERROR(VLOOKUP(270901,'[1]손익(일반)'!$B:$C,2,0),0)+IFERROR(VLOOKUP(270909,'[1]손익(일반)'!$B:$C,2,0),0)+IFERROR(VLOOKUP(270920,'[1]손익(일반)'!$B:$C,2,0),0)+IFERROR(VLOOKUP(270930,'[1]손익(일반)'!$B:$C,2,0),0)+IFERROR(VLOOKUP(270980,'[1]손익(일반)'!$B:$C,2,0),0)</f>
        <v>0</v>
      </c>
      <c r="J21" s="853">
        <f>IFERROR(VLOOKUP(270901,'[1]손익(일반전기)'!$B:$C,2,0),0)+IFERROR(VLOOKUP(270909,'[1]손익(일반전기)'!$B:$C,2,0),0)+IFERROR(VLOOKUP(270920,'[1]손익(일반전기)'!$B:$C,2,0),0)+IFERROR(VLOOKUP(270930,'[1]손익(일반전기)'!$B:$C,2,0),0)+IFERROR(VLOOKUP(270980,'[1]손익(일반전기)'!$B:$C,2,0),0)</f>
        <v>0</v>
      </c>
    </row>
    <row r="22" spans="1:10" ht="15" customHeight="1">
      <c r="A22" s="708">
        <v>2</v>
      </c>
      <c r="B22" s="215" t="s">
        <v>896</v>
      </c>
      <c r="C22" s="848"/>
      <c r="D22" s="443">
        <f>IFERROR(VLOOKUP(270500,'[1]손익(일반)'!$B:$C,2,0),0)-IFERROR(VLOOKUP(253106,'[1]손익(일반)'!$E:$F,2,0),0)-IFERROR(VLOOKUP(253206,'[1]손익(일반)'!$E:$F,2,0),0)+IFERROR(VLOOKUP(270940,'[1]손익(일반)'!$B:$C,2,0),0)</f>
        <v>2667587007</v>
      </c>
      <c r="E22" s="710"/>
      <c r="F22" s="711">
        <f>IFERROR(VLOOKUP(270500,'[1]손익(일반전기)'!$B:$C,2,0),0)-IFERROR(VLOOKUP(253106,'[1]손익(일반전기)'!$E:$F,2,0),0)-IFERROR(VLOOKUP(253206,'[1]손익(일반전기)'!$E:$F,2,0),0)+IFERROR(VLOOKUP(270940,'[1]손익(일반전기)'!$B:$C,2,0),0)</f>
        <v>3783524187</v>
      </c>
      <c r="G22" s="443"/>
      <c r="I22" s="854">
        <f>IFERROR(VLOOKUP(253301,'[1]손익(일반)'!$E:$F,2,0),0)+IFERROR(VLOOKUP(253309,'[1]손익(일반)'!$E:$F,2,0),0)+IFERROR(VLOOKUP(253320,'[1]손익(일반)'!$E:$F,2,0),0)+IFERROR(VLOOKUP(253330,'[1]손익(일반)'!$E:$F,2,0),0)+IFERROR(VLOOKUP(253380,'[1]손익(일반)'!$E:$F,2,0),0)</f>
        <v>0</v>
      </c>
      <c r="J22" s="854">
        <f>IFERROR(VLOOKUP(253301,'[1]손익(일반전기)'!$E:$F,2,0),0)+IFERROR(VLOOKUP(253309,'[1]손익(일반전기)'!$E:$F,2,0),0)+IFERROR(VLOOKUP(253320,'[1]손익(일반전기)'!$E:$F,2,0),0)+IFERROR(VLOOKUP(253330,'[1]손익(일반전기)'!$E:$F,2,0),0)+IFERROR(VLOOKUP(253380,'[1]손익(일반전기)'!$E:$F,2,0),0)</f>
        <v>0</v>
      </c>
    </row>
    <row r="23" spans="1:10" ht="15" customHeight="1">
      <c r="A23" s="708">
        <v>3</v>
      </c>
      <c r="B23" s="215" t="s">
        <v>644</v>
      </c>
      <c r="C23" s="848"/>
      <c r="D23" s="443">
        <f>IFERROR(VLOOKUP(270600,'[1]손익(일반)'!$B:$C,2,0),0)-IFERROR(VLOOKUP(253105,'[1]손익(일반)'!$E:$F,2,0),0)-IFERROR(VLOOKUP(253205,'[1]손익(일반)'!$E:$F,2,0),0)+IFERROR(VLOOKUP(270950,'[1]손익(일반)'!$B:$C,2,0),0)+IFERROR(VLOOKUP(270960,'[1]손익(일반)'!$B:$C,2,0),0)-IFERROR(VLOOKUP(253340,'[1]손익(일반)'!$E:$F,2,0),0)</f>
        <v>233865392</v>
      </c>
      <c r="E23" s="710"/>
      <c r="F23" s="711">
        <f>IFERROR(VLOOKUP(270600,'[1]손익(일반전기)'!$B:$C,2,0),0)-IFERROR(VLOOKUP(253105,'[1]손익(일반전기)'!$E:$F,2,0),0)-IFERROR(VLOOKUP(253205,'[1]손익(일반전기)'!$E:$F,2,0),0)+IFERROR(VLOOKUP(270950,'[1]손익(일반전기)'!$B:$C,2,0),0)+IFERROR(VLOOKUP(270960,'[1]손익(일반전기)'!$B:$C,2,0),0)-IFERROR(VLOOKUP(253340,'[1]손익(일반전기)'!$E:$F,2,0),0)</f>
        <v>180904670</v>
      </c>
      <c r="G23" s="443"/>
    </row>
    <row r="24" spans="1:10" ht="15" customHeight="1">
      <c r="A24" s="708">
        <v>4</v>
      </c>
      <c r="B24" s="215" t="s">
        <v>897</v>
      </c>
      <c r="C24" s="852">
        <v>270700</v>
      </c>
      <c r="D24" s="443">
        <f>IFERROR(VLOOKUP($C24,'[1]손익(일반)'!$B:$C,2,0),0)</f>
        <v>0</v>
      </c>
      <c r="E24" s="710"/>
      <c r="F24" s="711">
        <f>IFERROR(VLOOKUP($C24,'[1]손익(일반전기)'!$B:$C,2,0),0)</f>
        <v>0</v>
      </c>
      <c r="G24" s="443"/>
    </row>
    <row r="25" spans="1:10" ht="15" customHeight="1">
      <c r="A25" s="708">
        <v>5</v>
      </c>
      <c r="B25" s="215" t="s">
        <v>647</v>
      </c>
      <c r="C25" s="848"/>
      <c r="D25" s="443">
        <f>IFERROR(VLOOKUP(274000,'[1]손익(일반)'!$B:$C,2,0),0)-IFERROR(VLOOKUP(263609,'[1]손익(일반)'!$E:$F,2,0),0)-IFERROR(VLOOKUP(257100,'[1]손익(일반)'!$E:$F,2,0),0)</f>
        <v>0</v>
      </c>
      <c r="E25" s="710"/>
      <c r="F25" s="711">
        <f>IFERROR(VLOOKUP(274000,'[1]손익(일반전기)'!$B:$C,2,0),0)-IFERROR(VLOOKUP(263609,'[1]손익(일반전기)'!$E:$F,2,0),0)-IFERROR(VLOOKUP(257100,'[1]손익(일반전기)'!$E:$F,2,0),0)</f>
        <v>0</v>
      </c>
      <c r="G25" s="443"/>
      <c r="I25" s="855">
        <f>IFERROR(VLOOKUP(270600,'[1]손익(일반)'!$B:$C,2,0),0)-IFERROR(VLOOKUP(253105,'[1]손익(일반)'!$E:$F,2,0),0)-IFERROR(VLOOKUP(253205,'[1]손익(일반)'!$E:$F,2,0),0)</f>
        <v>233865392</v>
      </c>
      <c r="J25" s="855">
        <f>IFERROR(VLOOKUP(270600,'[1]손익(일반전기)'!$B:$C,2,0),0)-IFERROR(VLOOKUP(253105,'[1]손익(일반전기)'!$E:$F,2,0),0)-IFERROR(VLOOKUP(253205,'[1]손익(일반전기)'!$E:$F,2,0),0)</f>
        <v>180904670</v>
      </c>
    </row>
    <row r="26" spans="1:10" ht="15" customHeight="1">
      <c r="A26" s="712">
        <v>6</v>
      </c>
      <c r="B26" s="713" t="s">
        <v>898</v>
      </c>
      <c r="C26" s="848"/>
      <c r="D26" s="715">
        <f>IFERROR(VLOOKUP(274600,'[1]손익(일반)'!$B:$C,2,0),0)-IFERROR(VLOOKUP(263610,'[1]손익(일반)'!$E:$F,2,0),0)</f>
        <v>0</v>
      </c>
      <c r="E26" s="716"/>
      <c r="F26" s="717">
        <f>IFERROR(VLOOKUP(274600,'[1]손익(일반전기)'!$B:$C,2,0),0)-IFERROR(VLOOKUP(263610,'[1]손익(일반전기)'!$E:$F,2,0),0)</f>
        <v>0</v>
      </c>
      <c r="G26" s="539"/>
      <c r="I26" s="855">
        <f>IFERROR(VLOOKUP(270950,'[1]손익(일반)'!$B:$C,2,0),0)+IFERROR(VLOOKUP(270960,'[1]손익(일반)'!$B:$C,2,0),0)-IFERROR(VLOOKUP(253340,'[1]손익(일반)'!$E:$F,2,0),0)</f>
        <v>0</v>
      </c>
      <c r="J26" s="855">
        <f>IFERROR(VLOOKUP(270950,'[1]손익(일반전기)'!$B:$C,2,0),0)+IFERROR(VLOOKUP(270960,'[1]손익(일반전기)'!$B:$C,2,0),0)-IFERROR(VLOOKUP(253340,'[1]손익(일반전기)'!$E:$F,2,0),0)</f>
        <v>0</v>
      </c>
    </row>
    <row r="27" spans="1:10" ht="15" customHeight="1">
      <c r="A27" s="641" t="s">
        <v>277</v>
      </c>
      <c r="B27" s="196" t="s">
        <v>899</v>
      </c>
      <c r="C27" s="847"/>
      <c r="D27" s="58"/>
      <c r="E27" s="696">
        <f>E8-E20</f>
        <v>8461283003</v>
      </c>
      <c r="F27" s="697"/>
      <c r="G27" s="58">
        <f>G8-G20</f>
        <v>8895351125</v>
      </c>
    </row>
    <row r="28" spans="1:10" ht="15" customHeight="1">
      <c r="A28" s="641" t="s">
        <v>291</v>
      </c>
      <c r="B28" s="196" t="s">
        <v>827</v>
      </c>
      <c r="C28" s="847"/>
      <c r="D28" s="58"/>
      <c r="E28" s="696">
        <f>SUM(D29:D38)</f>
        <v>8290548141</v>
      </c>
      <c r="F28" s="697"/>
      <c r="G28" s="58">
        <f>SUM(F29:F38)</f>
        <v>7695364178</v>
      </c>
    </row>
    <row r="29" spans="1:10" ht="15" customHeight="1">
      <c r="A29" s="702">
        <v>1</v>
      </c>
      <c r="B29" s="703" t="s">
        <v>900</v>
      </c>
      <c r="C29" s="852">
        <v>276100</v>
      </c>
      <c r="D29" s="705">
        <f>IFERROR(VLOOKUP($C29,'[1]손익(일반)'!$B:$C,2,0),0)</f>
        <v>2669400221</v>
      </c>
      <c r="E29" s="706"/>
      <c r="F29" s="707">
        <f>IFERROR(VLOOKUP($C29,'[1]손익(일반전기)'!$B:$C,2,0),0)</f>
        <v>2419554321</v>
      </c>
      <c r="G29" s="437"/>
    </row>
    <row r="30" spans="1:10" ht="15" customHeight="1">
      <c r="A30" s="708">
        <v>2</v>
      </c>
      <c r="B30" s="215" t="s">
        <v>901</v>
      </c>
      <c r="C30" s="852">
        <v>276200</v>
      </c>
      <c r="D30" s="443">
        <f>IFERROR(VLOOKUP($C30,'[1]손익(일반)'!$B:$C,2,0),0)</f>
        <v>282767244</v>
      </c>
      <c r="E30" s="710"/>
      <c r="F30" s="711">
        <f>IFERROR(VLOOKUP($C30,'[1]손익(일반전기)'!$B:$C,2,0),0)</f>
        <v>184867580</v>
      </c>
      <c r="G30" s="443"/>
    </row>
    <row r="31" spans="1:10" ht="15" customHeight="1">
      <c r="A31" s="708">
        <v>3</v>
      </c>
      <c r="B31" s="215" t="s">
        <v>902</v>
      </c>
      <c r="C31" s="852">
        <v>277700</v>
      </c>
      <c r="D31" s="443">
        <f>IFERROR(VLOOKUP($C31,'[1]손익(일반)'!$B:$C,2,0),0)</f>
        <v>0</v>
      </c>
      <c r="E31" s="710"/>
      <c r="F31" s="711">
        <f>IFERROR(VLOOKUP($C31,'[1]손익(일반전기)'!$B:$C,2,0),0)</f>
        <v>0</v>
      </c>
      <c r="G31" s="443"/>
    </row>
    <row r="32" spans="1:10" ht="15" customHeight="1">
      <c r="A32" s="708">
        <v>4</v>
      </c>
      <c r="B32" s="215" t="s">
        <v>655</v>
      </c>
      <c r="C32" s="852">
        <v>276300</v>
      </c>
      <c r="D32" s="443">
        <f>IFERROR(VLOOKUP($C32,'[1]손익(일반)'!$B:$C,2,0),0)</f>
        <v>18076430</v>
      </c>
      <c r="E32" s="710"/>
      <c r="F32" s="711">
        <f>IFERROR(VLOOKUP($C32,'[1]손익(일반전기)'!$B:$C,2,0),0)</f>
        <v>18373260</v>
      </c>
      <c r="G32" s="443"/>
    </row>
    <row r="33" spans="1:7" ht="15" customHeight="1">
      <c r="A33" s="708">
        <v>5</v>
      </c>
      <c r="B33" s="215" t="s">
        <v>656</v>
      </c>
      <c r="C33" s="852">
        <v>276400</v>
      </c>
      <c r="D33" s="443">
        <f>IFERROR(VLOOKUP($C33,'[1]손익(일반)'!$B:$C,2,0),0)</f>
        <v>0</v>
      </c>
      <c r="E33" s="710"/>
      <c r="F33" s="711">
        <f>IFERROR(VLOOKUP($C33,'[1]손익(일반전기)'!$B:$C,2,0),0)</f>
        <v>0</v>
      </c>
      <c r="G33" s="443"/>
    </row>
    <row r="34" spans="1:7" ht="15" customHeight="1">
      <c r="A34" s="708">
        <v>6</v>
      </c>
      <c r="B34" s="215" t="s">
        <v>657</v>
      </c>
      <c r="C34" s="852">
        <v>276500</v>
      </c>
      <c r="D34" s="443">
        <f>IFERROR(VLOOKUP($C34,'[1]손익(일반)'!$B:$C,2,0),0)</f>
        <v>0</v>
      </c>
      <c r="E34" s="710"/>
      <c r="F34" s="711">
        <f>IFERROR(VLOOKUP($C34,'[1]손익(일반전기)'!$B:$C,2,0),0)</f>
        <v>0</v>
      </c>
      <c r="G34" s="443"/>
    </row>
    <row r="35" spans="1:7" ht="15" customHeight="1">
      <c r="A35" s="708">
        <v>7</v>
      </c>
      <c r="B35" s="215" t="s">
        <v>658</v>
      </c>
      <c r="C35" s="852">
        <v>276600</v>
      </c>
      <c r="D35" s="443">
        <f>IFERROR(VLOOKUP($C35,'[1]손익(일반)'!$B:$C,2,0),0)</f>
        <v>356489568</v>
      </c>
      <c r="E35" s="710"/>
      <c r="F35" s="711">
        <f>IFERROR(VLOOKUP($C35,'[1]손익(일반전기)'!$B:$C,2,0),0)</f>
        <v>351033883</v>
      </c>
      <c r="G35" s="443"/>
    </row>
    <row r="36" spans="1:7" ht="15" customHeight="1">
      <c r="A36" s="708">
        <v>8</v>
      </c>
      <c r="B36" s="215" t="s">
        <v>659</v>
      </c>
      <c r="C36" s="852">
        <v>276700</v>
      </c>
      <c r="D36" s="443">
        <f>IFERROR(VLOOKUP($C36,'[1]손익(일반)'!$B:$C,2,0),0)</f>
        <v>0</v>
      </c>
      <c r="E36" s="710"/>
      <c r="F36" s="711">
        <f>IFERROR(VLOOKUP($C36,'[1]손익(일반전기)'!$B:$C,2,0),0)</f>
        <v>161353</v>
      </c>
      <c r="G36" s="443"/>
    </row>
    <row r="37" spans="1:7" ht="15" customHeight="1">
      <c r="A37" s="708">
        <v>9</v>
      </c>
      <c r="B37" s="215" t="s">
        <v>660</v>
      </c>
      <c r="C37" s="848"/>
      <c r="D37" s="443">
        <f>IFERROR(VLOOKUP(276800,'[1]손익(일반)'!$B:$C,2,0),0)-IFERROR(VLOOKUP(263600,'[1]손익(일반)'!$E:$F,2,0),0)+IFERROR(VLOOKUP(263609,'[1]손익(일반)'!$E:$F,2,0),0)+IFERROR(VLOOKUP(263610,'[1]손익(일반)'!$E:$F,2,0),0)</f>
        <v>4033394110</v>
      </c>
      <c r="E37" s="710"/>
      <c r="F37" s="711">
        <f>IFERROR(VLOOKUP(276800,'[1]손익(일반전기)'!$B:$C,2,0),0)-IFERROR(VLOOKUP(263600,'[1]손익(일반전기)'!$E:$F,2,0),0)+IFERROR(VLOOKUP(263609,'[1]손익(일반전기)'!$E:$F,2,0),0)+IFERROR(VLOOKUP(263610,'[1]손익(일반전기)'!$E:$F,2,0),0)</f>
        <v>3790738952</v>
      </c>
      <c r="G37" s="443"/>
    </row>
    <row r="38" spans="1:7" ht="15" customHeight="1">
      <c r="A38" s="712">
        <v>10</v>
      </c>
      <c r="B38" s="713" t="s">
        <v>661</v>
      </c>
      <c r="C38" s="852">
        <v>278000</v>
      </c>
      <c r="D38" s="715">
        <f>IFERROR(VLOOKUP($C38,'[1]손익(일반)'!$B:$C,2,0),0)</f>
        <v>930420568</v>
      </c>
      <c r="E38" s="716"/>
      <c r="F38" s="717">
        <f>IFERROR(VLOOKUP($C38,'[1]손익(일반전기)'!$B:$C,2,0),0)</f>
        <v>930634829</v>
      </c>
      <c r="G38" s="539"/>
    </row>
    <row r="39" spans="1:7" ht="15" customHeight="1">
      <c r="A39" s="641" t="s">
        <v>133</v>
      </c>
      <c r="B39" s="196" t="s">
        <v>903</v>
      </c>
      <c r="C39" s="847"/>
      <c r="D39" s="58"/>
      <c r="E39" s="696">
        <f>D40</f>
        <v>417461921</v>
      </c>
      <c r="F39" s="697"/>
      <c r="G39" s="58">
        <f>F40</f>
        <v>422010746</v>
      </c>
    </row>
    <row r="40" spans="1:7" ht="15" customHeight="1">
      <c r="A40" s="856">
        <v>1</v>
      </c>
      <c r="B40" s="857" t="s">
        <v>904</v>
      </c>
      <c r="C40" s="852">
        <v>266100</v>
      </c>
      <c r="D40" s="858">
        <f>IFERROR(VLOOKUP($C40,'[1]손익(일반)'!$E:$F,2,0),0)</f>
        <v>417461921</v>
      </c>
      <c r="E40" s="859"/>
      <c r="F40" s="799">
        <f>IFERROR(VLOOKUP($C40,'[1]손익(일반전기)'!$E:$F,2,0),0)</f>
        <v>422010746</v>
      </c>
      <c r="G40" s="831"/>
    </row>
    <row r="41" spans="1:7" ht="15" customHeight="1">
      <c r="A41" s="641" t="s">
        <v>311</v>
      </c>
      <c r="B41" s="196" t="s">
        <v>905</v>
      </c>
      <c r="C41" s="847"/>
      <c r="D41" s="658"/>
      <c r="E41" s="659">
        <f>SUM(E27+E39)-SUM(E28)</f>
        <v>588196783</v>
      </c>
      <c r="F41" s="802"/>
      <c r="G41" s="658">
        <f>SUM(G27+G39)-SUM(G28)</f>
        <v>1621997693</v>
      </c>
    </row>
    <row r="42" spans="1:7" ht="15" customHeight="1">
      <c r="A42" s="641" t="s">
        <v>370</v>
      </c>
      <c r="B42" s="196" t="s">
        <v>906</v>
      </c>
      <c r="C42" s="278">
        <v>256000</v>
      </c>
      <c r="D42" s="58">
        <f>IFERROR(VLOOKUP($C42,'[1]손익(일반)'!$E:$F,2,0),0)</f>
        <v>64553357</v>
      </c>
      <c r="E42" s="696"/>
      <c r="F42" s="697">
        <f>IFERROR(VLOOKUP($C42,'[1]손익(일반전기)'!$E:$F,2,0),0)</f>
        <v>109052522</v>
      </c>
      <c r="G42" s="58"/>
    </row>
    <row r="43" spans="1:7" ht="15" customHeight="1">
      <c r="A43" s="641" t="s">
        <v>387</v>
      </c>
      <c r="B43" s="196" t="s">
        <v>907</v>
      </c>
      <c r="C43" s="847"/>
      <c r="D43" s="58"/>
      <c r="E43" s="696">
        <f>SUM(D44:D50)</f>
        <v>698902260</v>
      </c>
      <c r="F43" s="697"/>
      <c r="G43" s="58">
        <f>SUM(F44:F50)</f>
        <v>455388129</v>
      </c>
    </row>
    <row r="44" spans="1:7" ht="15" customHeight="1">
      <c r="A44" s="702">
        <v>1</v>
      </c>
      <c r="B44" s="703" t="s">
        <v>908</v>
      </c>
      <c r="C44" s="852">
        <v>275100</v>
      </c>
      <c r="D44" s="705">
        <f>IFERROR(VLOOKUP($C44,'[1]손익(일반)'!$B:$C,2,0),0)</f>
        <v>351691111</v>
      </c>
      <c r="E44" s="706"/>
      <c r="F44" s="707">
        <f>IFERROR(VLOOKUP($C44,'[1]손익(일반전기)'!$B:$C,2,0),0)</f>
        <v>800000</v>
      </c>
      <c r="G44" s="437"/>
    </row>
    <row r="45" spans="1:7" ht="15" customHeight="1">
      <c r="A45" s="708">
        <v>2</v>
      </c>
      <c r="B45" s="215" t="s">
        <v>909</v>
      </c>
      <c r="C45" s="852">
        <v>275200</v>
      </c>
      <c r="D45" s="443">
        <f>IFERROR(VLOOKUP($C45,'[1]손익(일반)'!$B:$C,2,0),0)</f>
        <v>292037889</v>
      </c>
      <c r="E45" s="710"/>
      <c r="F45" s="711">
        <f>IFERROR(VLOOKUP($C45,'[1]손익(일반전기)'!$B:$C,2,0),0)</f>
        <v>412388859</v>
      </c>
      <c r="G45" s="443"/>
    </row>
    <row r="46" spans="1:7" ht="15" customHeight="1">
      <c r="A46" s="708">
        <v>3</v>
      </c>
      <c r="B46" s="215" t="s">
        <v>910</v>
      </c>
      <c r="C46" s="852">
        <v>275300</v>
      </c>
      <c r="D46" s="443">
        <f>IFERROR(VLOOKUP($C46,'[1]손익(일반)'!$B:$C,2,0),0)</f>
        <v>0</v>
      </c>
      <c r="E46" s="710"/>
      <c r="F46" s="711">
        <f>IFERROR(VLOOKUP($C46,'[1]손익(일반전기)'!$B:$C,2,0),0)</f>
        <v>549000</v>
      </c>
      <c r="G46" s="443"/>
    </row>
    <row r="47" spans="1:7" ht="15" customHeight="1">
      <c r="A47" s="708">
        <v>4</v>
      </c>
      <c r="B47" s="215" t="s">
        <v>911</v>
      </c>
      <c r="C47" s="852">
        <v>275400</v>
      </c>
      <c r="D47" s="443">
        <f>IFERROR(VLOOKUP($C47,'[1]손익(일반)'!$B:$C,2,0),0)</f>
        <v>7528550</v>
      </c>
      <c r="E47" s="710"/>
      <c r="F47" s="711">
        <f>IFERROR(VLOOKUP($C47,'[1]손익(일반전기)'!$B:$C,2,0),0)</f>
        <v>5310950</v>
      </c>
      <c r="G47" s="443"/>
    </row>
    <row r="48" spans="1:7" ht="15" customHeight="1">
      <c r="A48" s="708">
        <v>5</v>
      </c>
      <c r="B48" s="215" t="s">
        <v>912</v>
      </c>
      <c r="C48" s="852">
        <v>275500</v>
      </c>
      <c r="D48" s="443">
        <f>IFERROR(VLOOKUP($C48,'[1]손익(일반)'!$B:$C,2,0),0)</f>
        <v>39993260</v>
      </c>
      <c r="E48" s="710"/>
      <c r="F48" s="711">
        <f>IFERROR(VLOOKUP($C48,'[1]손익(일반전기)'!$B:$C,2,0),0)</f>
        <v>32389320</v>
      </c>
      <c r="G48" s="443"/>
    </row>
    <row r="49" spans="1:7" ht="15" customHeight="1">
      <c r="A49" s="708">
        <v>6</v>
      </c>
      <c r="B49" s="215" t="s">
        <v>913</v>
      </c>
      <c r="C49" s="852">
        <v>275600</v>
      </c>
      <c r="D49" s="443">
        <f>IFERROR(VLOOKUP($C49,'[1]손익(일반)'!$B:$C,2,0),0)</f>
        <v>0</v>
      </c>
      <c r="E49" s="710"/>
      <c r="F49" s="711">
        <f>IFERROR(VLOOKUP($C49,'[1]손익(일반전기)'!$B:$C,2,0),0)</f>
        <v>0</v>
      </c>
      <c r="G49" s="443"/>
    </row>
    <row r="50" spans="1:7" ht="15" customHeight="1">
      <c r="A50" s="712">
        <v>7</v>
      </c>
      <c r="B50" s="713" t="s">
        <v>914</v>
      </c>
      <c r="C50" s="852">
        <v>275700</v>
      </c>
      <c r="D50" s="715">
        <f>IFERROR(VLOOKUP($C50,'[1]손익(일반)'!$B:$C,2,0),0)</f>
        <v>7651450</v>
      </c>
      <c r="E50" s="716"/>
      <c r="F50" s="717">
        <f>IFERROR(VLOOKUP($C50,'[1]손익(일반전기)'!$B:$C,2,0),0)</f>
        <v>3950000</v>
      </c>
      <c r="G50" s="539"/>
    </row>
    <row r="51" spans="1:7" ht="15" customHeight="1">
      <c r="A51" s="641" t="s">
        <v>872</v>
      </c>
      <c r="B51" s="196" t="s">
        <v>839</v>
      </c>
      <c r="C51" s="847"/>
      <c r="D51" s="58"/>
      <c r="E51" s="696">
        <f>SUM(D52:D89)</f>
        <v>1534700565</v>
      </c>
      <c r="F51" s="697"/>
      <c r="G51" s="58">
        <f>SUM(F52:F89)</f>
        <v>1148967377</v>
      </c>
    </row>
    <row r="52" spans="1:7" ht="15" customHeight="1">
      <c r="A52" s="702">
        <v>1</v>
      </c>
      <c r="B52" s="703" t="s">
        <v>540</v>
      </c>
      <c r="C52" s="852">
        <v>259100</v>
      </c>
      <c r="D52" s="705">
        <f>IFERROR(VLOOKUP($C52,'[1]손익(일반)'!$E:$F,2,0),0)</f>
        <v>42578781</v>
      </c>
      <c r="E52" s="706"/>
      <c r="F52" s="707">
        <f>IFERROR(VLOOKUP($C52,'[1]손익(일반전기)'!$E:$F,2,0),0)</f>
        <v>59437138</v>
      </c>
      <c r="G52" s="437"/>
    </row>
    <row r="53" spans="1:7" ht="15" customHeight="1">
      <c r="A53" s="708">
        <v>2</v>
      </c>
      <c r="B53" s="215" t="s">
        <v>677</v>
      </c>
      <c r="C53" s="852">
        <v>259200</v>
      </c>
      <c r="D53" s="443">
        <f>IFERROR(VLOOKUP($C53,'[1]손익(일반)'!$E:$F,2,0),0)</f>
        <v>353362110</v>
      </c>
      <c r="E53" s="710"/>
      <c r="F53" s="711">
        <f>IFERROR(VLOOKUP($C53,'[1]손익(일반전기)'!$E:$F,2,0),0)</f>
        <v>186559474</v>
      </c>
      <c r="G53" s="443"/>
    </row>
    <row r="54" spans="1:7" ht="15" customHeight="1">
      <c r="A54" s="708">
        <v>3</v>
      </c>
      <c r="B54" s="215" t="s">
        <v>678</v>
      </c>
      <c r="C54" s="852">
        <v>259300</v>
      </c>
      <c r="D54" s="443">
        <f>IFERROR(VLOOKUP($C54,'[1]손익(일반)'!$E:$F,2,0),0)</f>
        <v>32363639</v>
      </c>
      <c r="E54" s="710"/>
      <c r="F54" s="711">
        <f>IFERROR(VLOOKUP($C54,'[1]손익(일반전기)'!$E:$F,2,0),0)</f>
        <v>32181822</v>
      </c>
      <c r="G54" s="443"/>
    </row>
    <row r="55" spans="1:7" ht="15" customHeight="1">
      <c r="A55" s="708">
        <v>4</v>
      </c>
      <c r="B55" s="215" t="s">
        <v>915</v>
      </c>
      <c r="C55" s="852">
        <v>259400</v>
      </c>
      <c r="D55" s="443">
        <f>IFERROR(VLOOKUP($C55,'[1]손익(일반)'!$E:$F,2,0),0)</f>
        <v>0</v>
      </c>
      <c r="E55" s="710"/>
      <c r="F55" s="711">
        <f>IFERROR(VLOOKUP($C55,'[1]손익(일반전기)'!$E:$F,2,0),0)</f>
        <v>0</v>
      </c>
      <c r="G55" s="443"/>
    </row>
    <row r="56" spans="1:7" ht="15" customHeight="1">
      <c r="A56" s="708">
        <v>5</v>
      </c>
      <c r="B56" s="215" t="s">
        <v>916</v>
      </c>
      <c r="C56" s="852">
        <v>259500</v>
      </c>
      <c r="D56" s="443">
        <f>IFERROR(VLOOKUP($C56,'[1]손익(일반)'!$E:$F,2,0),0)</f>
        <v>0</v>
      </c>
      <c r="E56" s="710"/>
      <c r="F56" s="711">
        <f>IFERROR(VLOOKUP($C56,'[1]손익(일반전기)'!$E:$F,2,0),0)</f>
        <v>0</v>
      </c>
      <c r="G56" s="443"/>
    </row>
    <row r="57" spans="1:7" ht="15" customHeight="1">
      <c r="A57" s="708">
        <v>6</v>
      </c>
      <c r="B57" s="215" t="s">
        <v>917</v>
      </c>
      <c r="C57" s="852">
        <v>259600</v>
      </c>
      <c r="D57" s="443">
        <f>IFERROR(VLOOKUP($C57,'[1]손익(일반)'!$E:$F,2,0),0)</f>
        <v>0</v>
      </c>
      <c r="E57" s="710"/>
      <c r="F57" s="711">
        <f>IFERROR(VLOOKUP($C57,'[1]손익(일반전기)'!$E:$F,2,0),0)</f>
        <v>0</v>
      </c>
      <c r="G57" s="443"/>
    </row>
    <row r="58" spans="1:7" ht="15" customHeight="1">
      <c r="A58" s="708">
        <v>7</v>
      </c>
      <c r="B58" s="215" t="s">
        <v>918</v>
      </c>
      <c r="C58" s="852">
        <v>259700</v>
      </c>
      <c r="D58" s="443">
        <f>IFERROR(VLOOKUP($C58,'[1]손익(일반)'!$E:$F,2,0),0)</f>
        <v>0</v>
      </c>
      <c r="E58" s="710"/>
      <c r="F58" s="711">
        <f>IFERROR(VLOOKUP($C58,'[1]손익(일반전기)'!$E:$F,2,0),0)</f>
        <v>0</v>
      </c>
      <c r="G58" s="443"/>
    </row>
    <row r="59" spans="1:7" ht="15" customHeight="1">
      <c r="A59" s="708">
        <v>8</v>
      </c>
      <c r="B59" s="215" t="s">
        <v>919</v>
      </c>
      <c r="C59" s="852">
        <v>259800</v>
      </c>
      <c r="D59" s="443">
        <f>IFERROR(VLOOKUP($C59,'[1]손익(일반)'!$E:$F,2,0),0)</f>
        <v>0</v>
      </c>
      <c r="E59" s="710"/>
      <c r="F59" s="711">
        <f>IFERROR(VLOOKUP($C59,'[1]손익(일반전기)'!$E:$F,2,0),0)</f>
        <v>0</v>
      </c>
      <c r="G59" s="443"/>
    </row>
    <row r="60" spans="1:7" ht="15" customHeight="1">
      <c r="A60" s="708">
        <v>9</v>
      </c>
      <c r="B60" s="267" t="s">
        <v>920</v>
      </c>
      <c r="C60" s="860">
        <v>261300</v>
      </c>
      <c r="D60" s="443">
        <f>IFERROR(VLOOKUP($C60,'[1]손익(일반)'!$E:$F,2,0),0)</f>
        <v>0</v>
      </c>
      <c r="E60" s="710"/>
      <c r="F60" s="711">
        <f>IFERROR(VLOOKUP($C60,'[1]손익(일반전기)'!$E:$F,2,0),0)</f>
        <v>0</v>
      </c>
      <c r="G60" s="443"/>
    </row>
    <row r="61" spans="1:7" ht="15" customHeight="1">
      <c r="A61" s="708">
        <v>10</v>
      </c>
      <c r="B61" s="267" t="s">
        <v>921</v>
      </c>
      <c r="C61" s="860">
        <v>261700</v>
      </c>
      <c r="D61" s="443">
        <f>IFERROR(VLOOKUP($C61,'[1]손익(일반)'!$E:$F,2,0),0)</f>
        <v>0</v>
      </c>
      <c r="E61" s="710"/>
      <c r="F61" s="711">
        <f>IFERROR(VLOOKUP($C61,'[1]손익(일반전기)'!$E:$F,2,0),0)</f>
        <v>0</v>
      </c>
      <c r="G61" s="443"/>
    </row>
    <row r="62" spans="1:7" ht="15" customHeight="1">
      <c r="A62" s="708">
        <v>11</v>
      </c>
      <c r="B62" s="215" t="s">
        <v>922</v>
      </c>
      <c r="C62" s="861">
        <v>260000</v>
      </c>
      <c r="D62" s="443">
        <f>IFERROR(VLOOKUP($C62,'[1]손익(일반)'!$E:$F,2,0),0)</f>
        <v>0</v>
      </c>
      <c r="E62" s="710"/>
      <c r="F62" s="711">
        <f>IFERROR(VLOOKUP($C62,'[1]손익(일반전기)'!$E:$F,2,0),0)</f>
        <v>0</v>
      </c>
      <c r="G62" s="443"/>
    </row>
    <row r="63" spans="1:7" ht="15" customHeight="1">
      <c r="A63" s="708">
        <v>12</v>
      </c>
      <c r="B63" s="215" t="s">
        <v>923</v>
      </c>
      <c r="C63" s="852">
        <v>259900</v>
      </c>
      <c r="D63" s="443">
        <f>IFERROR(VLOOKUP($C63,'[1]손익(일반)'!$E:$F,2,0),0)</f>
        <v>0</v>
      </c>
      <c r="E63" s="710"/>
      <c r="F63" s="711">
        <f>IFERROR(VLOOKUP($C63,'[1]손익(일반전기)'!$E:$F,2,0),0)</f>
        <v>0</v>
      </c>
      <c r="G63" s="443"/>
    </row>
    <row r="64" spans="1:7" ht="15" customHeight="1">
      <c r="A64" s="708">
        <v>13</v>
      </c>
      <c r="B64" s="215" t="s">
        <v>924</v>
      </c>
      <c r="C64" s="852">
        <v>260100</v>
      </c>
      <c r="D64" s="443">
        <f>IFERROR(VLOOKUP($C64,'[1]손익(일반)'!$E:$F,2,0),0)</f>
        <v>0</v>
      </c>
      <c r="E64" s="710"/>
      <c r="F64" s="711">
        <f>IFERROR(VLOOKUP($C64,'[1]손익(일반전기)'!$E:$F,2,0),0)</f>
        <v>0</v>
      </c>
      <c r="G64" s="443"/>
    </row>
    <row r="65" spans="1:7" ht="15" customHeight="1">
      <c r="A65" s="708">
        <v>14</v>
      </c>
      <c r="B65" s="215" t="s">
        <v>925</v>
      </c>
      <c r="C65" s="852">
        <v>260200</v>
      </c>
      <c r="D65" s="443">
        <f>IFERROR(VLOOKUP($C65,'[1]손익(일반)'!$E:$F,2,0),0)</f>
        <v>0</v>
      </c>
      <c r="E65" s="710"/>
      <c r="F65" s="711">
        <f>IFERROR(VLOOKUP($C65,'[1]손익(일반전기)'!$E:$F,2,0),0)</f>
        <v>4099000</v>
      </c>
      <c r="G65" s="443"/>
    </row>
    <row r="66" spans="1:7" ht="15" customHeight="1">
      <c r="A66" s="708">
        <v>15</v>
      </c>
      <c r="B66" s="215" t="s">
        <v>926</v>
      </c>
      <c r="C66" s="852">
        <v>260300</v>
      </c>
      <c r="D66" s="443">
        <f>IFERROR(VLOOKUP($C66,'[1]손익(일반)'!$E:$F,2,0),0)</f>
        <v>0</v>
      </c>
      <c r="E66" s="710"/>
      <c r="F66" s="711">
        <f>IFERROR(VLOOKUP($C66,'[1]손익(일반전기)'!$E:$F,2,0),0)</f>
        <v>0</v>
      </c>
      <c r="G66" s="443"/>
    </row>
    <row r="67" spans="1:7" ht="15" customHeight="1">
      <c r="A67" s="708">
        <v>16</v>
      </c>
      <c r="B67" s="215" t="s">
        <v>927</v>
      </c>
      <c r="C67" s="852">
        <v>260500</v>
      </c>
      <c r="D67" s="443">
        <f>IFERROR(VLOOKUP($C67,'[1]손익(일반)'!$E:$F,2,0),0)</f>
        <v>14039654</v>
      </c>
      <c r="E67" s="710"/>
      <c r="F67" s="711">
        <f>IFERROR(VLOOKUP($C67,'[1]손익(일반전기)'!$E:$F,2,0),0)</f>
        <v>19389364</v>
      </c>
      <c r="G67" s="443"/>
    </row>
    <row r="68" spans="1:7" ht="15" customHeight="1">
      <c r="A68" s="708">
        <v>17</v>
      </c>
      <c r="B68" s="215" t="s">
        <v>928</v>
      </c>
      <c r="C68" s="852">
        <v>260600</v>
      </c>
      <c r="D68" s="443">
        <f>IFERROR(VLOOKUP($C68,'[1]손익(일반)'!$E:$F,2,0),0)</f>
        <v>0</v>
      </c>
      <c r="E68" s="710"/>
      <c r="F68" s="711">
        <f>IFERROR(VLOOKUP($C68,'[1]손익(일반전기)'!$E:$F,2,0),0)</f>
        <v>0</v>
      </c>
      <c r="G68" s="443"/>
    </row>
    <row r="69" spans="1:7" ht="15" customHeight="1">
      <c r="A69" s="708">
        <v>18</v>
      </c>
      <c r="B69" s="215" t="s">
        <v>929</v>
      </c>
      <c r="C69" s="852">
        <v>260700</v>
      </c>
      <c r="D69" s="443">
        <f>IFERROR(VLOOKUP($C69,'[1]손익(일반)'!$E:$F,2,0),0)</f>
        <v>113300640</v>
      </c>
      <c r="E69" s="710"/>
      <c r="F69" s="711">
        <f>IFERROR(VLOOKUP($C69,'[1]손익(일반전기)'!$E:$F,2,0),0)</f>
        <v>123916328</v>
      </c>
      <c r="G69" s="443"/>
    </row>
    <row r="70" spans="1:7" ht="15" customHeight="1">
      <c r="A70" s="862">
        <v>19</v>
      </c>
      <c r="B70" s="235" t="s">
        <v>930</v>
      </c>
      <c r="C70" s="863">
        <v>260800</v>
      </c>
      <c r="D70" s="539">
        <f>IFERROR(VLOOKUP($C70,'[1]손익(일반)'!$E:$F,2,0),0)</f>
        <v>0</v>
      </c>
      <c r="E70" s="830"/>
      <c r="F70" s="749">
        <f>IFERROR(VLOOKUP($C70,'[1]손익(일반전기)'!$E:$F,2,0),0)</f>
        <v>0</v>
      </c>
      <c r="G70" s="443"/>
    </row>
    <row r="71" spans="1:7" ht="15" customHeight="1">
      <c r="A71" s="862">
        <v>20</v>
      </c>
      <c r="B71" s="235" t="s">
        <v>931</v>
      </c>
      <c r="C71" s="864">
        <v>260900</v>
      </c>
      <c r="D71" s="539">
        <f>IFERROR(VLOOKUP($C71,'[1]손익(일반)'!$E:$F,2,0),0)</f>
        <v>790000</v>
      </c>
      <c r="E71" s="830"/>
      <c r="F71" s="749">
        <f>IFERROR(VLOOKUP($C71,'[1]손익(일반전기)'!$E:$F,2,0),0)</f>
        <v>860000</v>
      </c>
      <c r="G71" s="443"/>
    </row>
    <row r="72" spans="1:7" ht="15" customHeight="1">
      <c r="A72" s="708">
        <v>21</v>
      </c>
      <c r="B72" s="215" t="s">
        <v>932</v>
      </c>
      <c r="C72" s="865">
        <v>261000</v>
      </c>
      <c r="D72" s="443">
        <f>IFERROR(VLOOKUP($C72,'[1]손익(일반)'!$E:$F,2,0),0)</f>
        <v>0</v>
      </c>
      <c r="E72" s="710"/>
      <c r="F72" s="711">
        <f>IFERROR(VLOOKUP($C72,'[1]손익(일반전기)'!$E:$F,2,0),0)</f>
        <v>0</v>
      </c>
      <c r="G72" s="443"/>
    </row>
    <row r="73" spans="1:7" ht="15" customHeight="1">
      <c r="A73" s="708">
        <v>22</v>
      </c>
      <c r="B73" s="249" t="s">
        <v>933</v>
      </c>
      <c r="C73" s="866">
        <v>261100</v>
      </c>
      <c r="D73" s="443">
        <f>IFERROR(VLOOKUP($C73,'[1]손익(일반)'!$E:$F,2,0),0)</f>
        <v>0</v>
      </c>
      <c r="E73" s="710"/>
      <c r="F73" s="711">
        <f>IFERROR(VLOOKUP($C73,'[1]손익(일반전기)'!$E:$F,2,0),0)</f>
        <v>0</v>
      </c>
      <c r="G73" s="443"/>
    </row>
    <row r="74" spans="1:7" ht="15" customHeight="1">
      <c r="A74" s="708">
        <v>23</v>
      </c>
      <c r="B74" s="215" t="s">
        <v>934</v>
      </c>
      <c r="C74" s="865">
        <v>261200</v>
      </c>
      <c r="D74" s="443">
        <f>IFERROR(VLOOKUP($C74,'[1]손익(일반)'!$E:$F,2,0),0)</f>
        <v>500800</v>
      </c>
      <c r="E74" s="710"/>
      <c r="F74" s="711">
        <f>IFERROR(VLOOKUP($C74,'[1]손익(일반전기)'!$E:$F,2,0),0)</f>
        <v>1463323</v>
      </c>
      <c r="G74" s="443"/>
    </row>
    <row r="75" spans="1:7" ht="15" customHeight="1">
      <c r="A75" s="867">
        <v>24</v>
      </c>
      <c r="B75" s="205" t="s">
        <v>935</v>
      </c>
      <c r="C75" s="868">
        <v>261400</v>
      </c>
      <c r="D75" s="437">
        <f>IFERROR(VLOOKUP($C75,'[1]손익(일반)'!$E:$F,2,0),0)</f>
        <v>0</v>
      </c>
      <c r="E75" s="851"/>
      <c r="F75" s="869">
        <f>IFERROR(VLOOKUP($C75,'[1]손익(일반전기)'!$E:$F,2,0),0)</f>
        <v>0</v>
      </c>
      <c r="G75" s="443"/>
    </row>
    <row r="76" spans="1:7" ht="15" customHeight="1">
      <c r="A76" s="708">
        <v>25</v>
      </c>
      <c r="B76" s="215" t="s">
        <v>936</v>
      </c>
      <c r="C76" s="852">
        <v>261500</v>
      </c>
      <c r="D76" s="443">
        <f>IFERROR(VLOOKUP($C76,'[1]손익(일반)'!$E:$F,2,0),0)</f>
        <v>0</v>
      </c>
      <c r="E76" s="710"/>
      <c r="F76" s="711">
        <f>IFERROR(VLOOKUP($C76,'[1]손익(일반전기)'!$E:$F,2,0),0)</f>
        <v>0</v>
      </c>
      <c r="G76" s="443"/>
    </row>
    <row r="77" spans="1:7" ht="15" customHeight="1">
      <c r="A77" s="708">
        <v>26</v>
      </c>
      <c r="B77" s="249" t="s">
        <v>937</v>
      </c>
      <c r="C77" s="278">
        <v>261600</v>
      </c>
      <c r="D77" s="443">
        <f>IFERROR(VLOOKUP($C77,'[1]손익(일반)'!$E:$F,2,0),0)</f>
        <v>0</v>
      </c>
      <c r="E77" s="710"/>
      <c r="F77" s="711">
        <f>IFERROR(VLOOKUP($C77,'[1]손익(일반전기)'!$E:$F,2,0),0)</f>
        <v>0</v>
      </c>
      <c r="G77" s="443"/>
    </row>
    <row r="78" spans="1:7" ht="15" customHeight="1">
      <c r="A78" s="708">
        <v>27</v>
      </c>
      <c r="B78" s="215" t="s">
        <v>938</v>
      </c>
      <c r="C78" s="852">
        <v>261800</v>
      </c>
      <c r="D78" s="443">
        <f>IFERROR(VLOOKUP($C78,'[1]손익(일반)'!$E:$F,2,0),0)</f>
        <v>0</v>
      </c>
      <c r="E78" s="710"/>
      <c r="F78" s="711">
        <f>IFERROR(VLOOKUP($C78,'[1]손익(일반전기)'!$E:$F,2,0),0)</f>
        <v>0</v>
      </c>
      <c r="G78" s="443"/>
    </row>
    <row r="79" spans="1:7" ht="15" customHeight="1">
      <c r="A79" s="708">
        <v>28</v>
      </c>
      <c r="B79" s="215" t="s">
        <v>939</v>
      </c>
      <c r="C79" s="852">
        <v>265100</v>
      </c>
      <c r="D79" s="443">
        <f>IFERROR(VLOOKUP($C79,'[1]손익(일반)'!$E:$F,2,0),0)</f>
        <v>55341302</v>
      </c>
      <c r="E79" s="710"/>
      <c r="F79" s="711">
        <f>IFERROR(VLOOKUP($C79,'[1]손익(일반전기)'!$E:$F,2,0),0)</f>
        <v>27348442</v>
      </c>
      <c r="G79" s="443"/>
    </row>
    <row r="80" spans="1:7" ht="15" customHeight="1">
      <c r="A80" s="708">
        <v>29</v>
      </c>
      <c r="B80" s="215" t="s">
        <v>940</v>
      </c>
      <c r="C80" s="852">
        <v>264000</v>
      </c>
      <c r="D80" s="870">
        <f>IFERROR(VLOOKUP($C80,'[1]손익(일반)'!$E:$F,2,0),0)</f>
        <v>785219790</v>
      </c>
      <c r="E80" s="871"/>
      <c r="F80" s="711">
        <f>IFERROR(VLOOKUP($C80,'[1]손익(일반전기)'!$E:$F,2,0),0)</f>
        <v>625394284</v>
      </c>
      <c r="G80" s="443"/>
    </row>
    <row r="81" spans="1:7" ht="15" customHeight="1">
      <c r="A81" s="708">
        <v>30</v>
      </c>
      <c r="B81" s="215" t="s">
        <v>941</v>
      </c>
      <c r="C81" s="852">
        <v>267100</v>
      </c>
      <c r="D81" s="870">
        <f>IFERROR(VLOOKUP($C81,'[1]손익(일반)'!$E:$F,2,0),0)</f>
        <v>0</v>
      </c>
      <c r="E81" s="871"/>
      <c r="F81" s="711">
        <f>IFERROR(VLOOKUP($C81,'[1]손익(일반전기)'!$E:$F,2,0),0)</f>
        <v>0</v>
      </c>
      <c r="G81" s="443"/>
    </row>
    <row r="82" spans="1:7" ht="15" customHeight="1">
      <c r="A82" s="708">
        <v>31</v>
      </c>
      <c r="B82" s="215" t="s">
        <v>942</v>
      </c>
      <c r="C82" s="852">
        <v>267200</v>
      </c>
      <c r="D82" s="870">
        <f>IFERROR(VLOOKUP($C82,'[1]손익(일반)'!$E:$F,2,0),0)</f>
        <v>0</v>
      </c>
      <c r="E82" s="871"/>
      <c r="F82" s="711">
        <f>IFERROR(VLOOKUP($C82,'[1]손익(일반전기)'!$E:$F,2,0),0)</f>
        <v>0</v>
      </c>
      <c r="G82" s="443"/>
    </row>
    <row r="83" spans="1:7" ht="15" customHeight="1">
      <c r="A83" s="708">
        <v>32</v>
      </c>
      <c r="B83" s="215" t="s">
        <v>943</v>
      </c>
      <c r="C83" s="852">
        <v>267300</v>
      </c>
      <c r="D83" s="870">
        <f>IFERROR(VLOOKUP($C83,'[1]손익(일반)'!$E:$F,2,0),0)</f>
        <v>0</v>
      </c>
      <c r="E83" s="871"/>
      <c r="F83" s="711">
        <f>IFERROR(VLOOKUP($C83,'[1]손익(일반전기)'!$E:$F,2,0),0)</f>
        <v>0</v>
      </c>
      <c r="G83" s="443"/>
    </row>
    <row r="84" spans="1:7" ht="15" customHeight="1">
      <c r="A84" s="708">
        <v>33</v>
      </c>
      <c r="B84" s="215" t="s">
        <v>944</v>
      </c>
      <c r="C84" s="872">
        <v>262500</v>
      </c>
      <c r="D84" s="870">
        <f>IFERROR(VLOOKUP($C84,'[1]손익(일반)'!$E:$F,2,0),0)+IFERROR(VLOOKUP(262200,'[1]손익(일반)'!$E:$F,2,0),0)</f>
        <v>0</v>
      </c>
      <c r="E84" s="871"/>
      <c r="F84" s="711">
        <f>IFERROR(VLOOKUP($C84,'[1]손익(일반전기)'!$E:$F,2,0),0)+IFERROR(VLOOKUP(262200,'[1]손익(일반전기)'!$E:$F,2,0),0)</f>
        <v>0</v>
      </c>
      <c r="G84" s="443"/>
    </row>
    <row r="85" spans="1:7" ht="15" customHeight="1">
      <c r="A85" s="708">
        <v>34</v>
      </c>
      <c r="B85" s="215" t="s">
        <v>945</v>
      </c>
      <c r="C85" s="872">
        <v>262600</v>
      </c>
      <c r="D85" s="870">
        <f>IFERROR(VLOOKUP($C85,'[1]손익(일반)'!$E:$F,2,0),0)+IFERROR(VLOOKUP(262300,'[1]손익(일반)'!$E:$F,2,0),0)</f>
        <v>0</v>
      </c>
      <c r="E85" s="871"/>
      <c r="F85" s="711">
        <f>IFERROR(VLOOKUP($C85,'[1]손익(일반전기)'!$E:$F,2,0),0)+IFERROR(VLOOKUP(262300,'[1]손익(일반전기)'!$E:$F,2,0),0)</f>
        <v>0</v>
      </c>
      <c r="G85" s="443"/>
    </row>
    <row r="86" spans="1:7" ht="15" customHeight="1">
      <c r="A86" s="708">
        <v>35</v>
      </c>
      <c r="B86" s="215" t="s">
        <v>946</v>
      </c>
      <c r="C86" s="872">
        <v>262400</v>
      </c>
      <c r="D86" s="870">
        <f>IFERROR(VLOOKUP($C86,'[1]손익(일반)'!$E:$F,2,0),0)+IFERROR(VLOOKUP(262100,'[1]손익(일반)'!$E:$F,2,0),0)</f>
        <v>19484740</v>
      </c>
      <c r="E86" s="871"/>
      <c r="F86" s="711">
        <f>IFERROR(VLOOKUP($C86,'[1]손익(일반전기)'!$E:$F,2,0),0)+IFERROR(VLOOKUP(262100,'[1]손익(일반전기)'!$E:$F,2,0),0)</f>
        <v>12238399</v>
      </c>
      <c r="G86" s="443"/>
    </row>
    <row r="87" spans="1:7" ht="15" customHeight="1">
      <c r="A87" s="708">
        <v>36</v>
      </c>
      <c r="B87" s="249" t="s">
        <v>947</v>
      </c>
      <c r="C87" s="872">
        <v>262700</v>
      </c>
      <c r="D87" s="870">
        <f>IFERROR(VLOOKUP($C87,'[1]손익(일반)'!$E:$F,2,0),0)</f>
        <v>0</v>
      </c>
      <c r="E87" s="871"/>
      <c r="F87" s="711">
        <f>IFERROR(VLOOKUP($C87,'[1]손익(일반전기)'!$E:$F,2,0),0)</f>
        <v>0</v>
      </c>
      <c r="G87" s="443"/>
    </row>
    <row r="88" spans="1:7" ht="15" customHeight="1">
      <c r="A88" s="708">
        <v>37</v>
      </c>
      <c r="B88" s="215" t="s">
        <v>948</v>
      </c>
      <c r="C88" s="852">
        <v>263000</v>
      </c>
      <c r="D88" s="870">
        <f>IFERROR(VLOOKUP($C88,'[1]손익(일반)'!$E:$F,2,0),0)</f>
        <v>0</v>
      </c>
      <c r="E88" s="871"/>
      <c r="F88" s="711">
        <f>IFERROR(VLOOKUP($C88,'[1]손익(일반전기)'!$E:$F,2,0),0)</f>
        <v>0</v>
      </c>
      <c r="G88" s="443"/>
    </row>
    <row r="89" spans="1:7" ht="15" customHeight="1">
      <c r="A89" s="712">
        <v>38</v>
      </c>
      <c r="B89" s="713" t="s">
        <v>949</v>
      </c>
      <c r="C89" s="872">
        <v>261900</v>
      </c>
      <c r="D89" s="873">
        <f>IFERROR(VLOOKUP($C89,'[1]손익(일반)'!$E:$F,2,0),0)+IFERROR(VLOOKUP(262900,'[1]손익(일반)'!$E:$F,2,0),0)</f>
        <v>117719109</v>
      </c>
      <c r="E89" s="874"/>
      <c r="F89" s="717">
        <f>IFERROR(VLOOKUP($C89,'[1]손익(일반전기)'!$E:$F,2,0),0)+IFERROR(VLOOKUP(262900,'[1]손익(일반전기)'!$E:$F,2,0),0)</f>
        <v>56079803</v>
      </c>
      <c r="G89" s="539"/>
    </row>
    <row r="90" spans="1:7" ht="15" customHeight="1">
      <c r="A90" s="641" t="s">
        <v>874</v>
      </c>
      <c r="B90" s="196" t="s">
        <v>858</v>
      </c>
      <c r="C90" s="847"/>
      <c r="D90" s="58"/>
      <c r="E90" s="696">
        <f>SUM(D91:D123)</f>
        <v>1210349602</v>
      </c>
      <c r="F90" s="697"/>
      <c r="G90" s="58">
        <f>SUM(F91:F123)</f>
        <v>1034934775</v>
      </c>
    </row>
    <row r="91" spans="1:7" ht="15" customHeight="1">
      <c r="A91" s="702">
        <v>1</v>
      </c>
      <c r="B91" s="703" t="s">
        <v>603</v>
      </c>
      <c r="C91" s="852">
        <v>279100</v>
      </c>
      <c r="D91" s="705">
        <f>IFERROR(VLOOKUP($C91,'[1]손익(일반)'!$B:$C,2,0),0)</f>
        <v>39040314</v>
      </c>
      <c r="E91" s="706"/>
      <c r="F91" s="707">
        <f>IFERROR(VLOOKUP($C91,'[1]손익(일반전기)'!$B:$C,2,0),0)</f>
        <v>55098703</v>
      </c>
      <c r="G91" s="437"/>
    </row>
    <row r="92" spans="1:7" ht="15" customHeight="1">
      <c r="A92" s="708">
        <v>2</v>
      </c>
      <c r="B92" s="215" t="s">
        <v>950</v>
      </c>
      <c r="C92" s="852">
        <v>279200</v>
      </c>
      <c r="D92" s="443">
        <f>IFERROR(VLOOKUP($C92,'[1]손익(일반)'!$B:$C,2,0),0)</f>
        <v>0</v>
      </c>
      <c r="E92" s="710"/>
      <c r="F92" s="711">
        <f>IFERROR(VLOOKUP($C92,'[1]손익(일반전기)'!$B:$C,2,0),0)</f>
        <v>0</v>
      </c>
      <c r="G92" s="443"/>
    </row>
    <row r="93" spans="1:7" ht="15" customHeight="1">
      <c r="A93" s="708">
        <v>3</v>
      </c>
      <c r="B93" s="215" t="s">
        <v>951</v>
      </c>
      <c r="C93" s="852">
        <v>279300</v>
      </c>
      <c r="D93" s="443">
        <f>IFERROR(VLOOKUP($C93,'[1]손익(일반)'!$B:$C,2,0),0)</f>
        <v>0</v>
      </c>
      <c r="E93" s="710"/>
      <c r="F93" s="711">
        <f>IFERROR(VLOOKUP($C93,'[1]손익(일반전기)'!$B:$C,2,0),0)</f>
        <v>0</v>
      </c>
      <c r="G93" s="443"/>
    </row>
    <row r="94" spans="1:7" ht="15" customHeight="1">
      <c r="A94" s="708">
        <v>4</v>
      </c>
      <c r="B94" s="215" t="s">
        <v>952</v>
      </c>
      <c r="C94" s="852">
        <v>279400</v>
      </c>
      <c r="D94" s="443">
        <f>IFERROR(VLOOKUP($C94,'[1]손익(일반)'!$B:$C,2,0),0)</f>
        <v>0</v>
      </c>
      <c r="E94" s="710"/>
      <c r="F94" s="711">
        <f>IFERROR(VLOOKUP($C94,'[1]손익(일반전기)'!$B:$C,2,0),0)</f>
        <v>0</v>
      </c>
      <c r="G94" s="443"/>
    </row>
    <row r="95" spans="1:7" ht="15" customHeight="1">
      <c r="A95" s="708">
        <v>5</v>
      </c>
      <c r="B95" s="215" t="s">
        <v>953</v>
      </c>
      <c r="C95" s="852">
        <v>279500</v>
      </c>
      <c r="D95" s="443">
        <f>IFERROR(VLOOKUP($C95,'[1]손익(일반)'!$B:$C,2,0),0)</f>
        <v>0</v>
      </c>
      <c r="E95" s="710"/>
      <c r="F95" s="711">
        <f>IFERROR(VLOOKUP($C95,'[1]손익(일반전기)'!$B:$C,2,0),0)</f>
        <v>0</v>
      </c>
      <c r="G95" s="443"/>
    </row>
    <row r="96" spans="1:7" ht="15" customHeight="1">
      <c r="A96" s="708">
        <v>6</v>
      </c>
      <c r="B96" s="215" t="s">
        <v>954</v>
      </c>
      <c r="C96" s="852">
        <v>279600</v>
      </c>
      <c r="D96" s="443">
        <f>IFERROR(VLOOKUP($C96,'[1]손익(일반)'!$B:$C,2,0),0)</f>
        <v>0</v>
      </c>
      <c r="E96" s="710"/>
      <c r="F96" s="711">
        <f>IFERROR(VLOOKUP($C96,'[1]손익(일반전기)'!$B:$C,2,0),0)</f>
        <v>0</v>
      </c>
      <c r="G96" s="443"/>
    </row>
    <row r="97" spans="1:7" ht="15" customHeight="1">
      <c r="A97" s="708">
        <v>7</v>
      </c>
      <c r="B97" s="215" t="s">
        <v>955</v>
      </c>
      <c r="C97" s="852">
        <v>279700</v>
      </c>
      <c r="D97" s="443">
        <f>IFERROR(VLOOKUP($C97,'[1]손익(일반)'!$B:$C,2,0),0)</f>
        <v>0</v>
      </c>
      <c r="E97" s="710"/>
      <c r="F97" s="711">
        <f>IFERROR(VLOOKUP($C97,'[1]손익(일반전기)'!$B:$C,2,0),0)</f>
        <v>0</v>
      </c>
      <c r="G97" s="443"/>
    </row>
    <row r="98" spans="1:7" ht="15" customHeight="1">
      <c r="A98" s="708">
        <v>8</v>
      </c>
      <c r="B98" s="215" t="s">
        <v>956</v>
      </c>
      <c r="C98" s="852">
        <v>279800</v>
      </c>
      <c r="D98" s="443">
        <f>IFERROR(VLOOKUP($C98,'[1]손익(일반)'!$B:$C,2,0),0)</f>
        <v>0</v>
      </c>
      <c r="E98" s="710"/>
      <c r="F98" s="711">
        <f>IFERROR(VLOOKUP($C98,'[1]손익(일반전기)'!$B:$C,2,0),0)</f>
        <v>0</v>
      </c>
      <c r="G98" s="443"/>
    </row>
    <row r="99" spans="1:7" ht="15" customHeight="1">
      <c r="A99" s="708">
        <v>9</v>
      </c>
      <c r="B99" s="215" t="s">
        <v>722</v>
      </c>
      <c r="C99" s="852">
        <v>279900</v>
      </c>
      <c r="D99" s="443">
        <f>IFERROR(VLOOKUP($C99,'[1]손익(일반)'!$B:$C,2,0),0)</f>
        <v>0</v>
      </c>
      <c r="E99" s="710"/>
      <c r="F99" s="711">
        <f>IFERROR(VLOOKUP($C99,'[1]손익(일반전기)'!$B:$C,2,0),0)</f>
        <v>0</v>
      </c>
      <c r="G99" s="443"/>
    </row>
    <row r="100" spans="1:7" ht="15" customHeight="1">
      <c r="A100" s="708">
        <v>10</v>
      </c>
      <c r="B100" s="215" t="s">
        <v>723</v>
      </c>
      <c r="C100" s="852">
        <v>280000</v>
      </c>
      <c r="D100" s="443">
        <f>IFERROR(VLOOKUP($C100,'[1]손익(일반)'!$B:$C,2,0),0)</f>
        <v>0</v>
      </c>
      <c r="E100" s="710"/>
      <c r="F100" s="711">
        <f>IFERROR(VLOOKUP($C100,'[1]손익(일반전기)'!$B:$C,2,0),0)</f>
        <v>0</v>
      </c>
      <c r="G100" s="443"/>
    </row>
    <row r="101" spans="1:7" ht="15" customHeight="1">
      <c r="A101" s="708">
        <v>11</v>
      </c>
      <c r="B101" s="215" t="s">
        <v>957</v>
      </c>
      <c r="C101" s="852">
        <v>280100</v>
      </c>
      <c r="D101" s="443">
        <f>IFERROR(VLOOKUP($C101,'[1]손익(일반)'!$B:$C,2,0),0)</f>
        <v>0</v>
      </c>
      <c r="E101" s="710"/>
      <c r="F101" s="711">
        <f>IFERROR(VLOOKUP($C101,'[1]손익(일반전기)'!$B:$C,2,0),0)</f>
        <v>0</v>
      </c>
      <c r="G101" s="443"/>
    </row>
    <row r="102" spans="1:7" ht="15" customHeight="1">
      <c r="A102" s="708">
        <v>12</v>
      </c>
      <c r="B102" s="215" t="s">
        <v>958</v>
      </c>
      <c r="C102" s="852">
        <v>280300</v>
      </c>
      <c r="D102" s="443">
        <f>IFERROR(VLOOKUP($C102,'[1]손익(일반)'!$B:$C,2,0),0)</f>
        <v>0</v>
      </c>
      <c r="E102" s="710"/>
      <c r="F102" s="711">
        <f>IFERROR(VLOOKUP($C102,'[1]손익(일반전기)'!$B:$C,2,0),0)</f>
        <v>0</v>
      </c>
      <c r="G102" s="443"/>
    </row>
    <row r="103" spans="1:7" ht="15" customHeight="1">
      <c r="A103" s="708">
        <v>13</v>
      </c>
      <c r="B103" s="215" t="s">
        <v>859</v>
      </c>
      <c r="C103" s="852">
        <v>280400</v>
      </c>
      <c r="D103" s="443">
        <f>IFERROR(VLOOKUP($C103,'[1]손익(일반)'!$B:$C,2,0),0)</f>
        <v>0</v>
      </c>
      <c r="E103" s="710"/>
      <c r="F103" s="711">
        <f>IFERROR(VLOOKUP($C103,'[1]손익(일반전기)'!$B:$C,2,0),0)</f>
        <v>0</v>
      </c>
      <c r="G103" s="443"/>
    </row>
    <row r="104" spans="1:7" ht="15" customHeight="1">
      <c r="A104" s="708">
        <v>14</v>
      </c>
      <c r="B104" s="215" t="s">
        <v>959</v>
      </c>
      <c r="C104" s="852">
        <v>280600</v>
      </c>
      <c r="D104" s="443">
        <f>IFERROR(VLOOKUP($C104,'[1]손익(일반)'!$B:$C,2,0),0)</f>
        <v>34047871</v>
      </c>
      <c r="E104" s="710"/>
      <c r="F104" s="711">
        <f>IFERROR(VLOOKUP($C104,'[1]손익(일반전기)'!$B:$C,2,0),0)</f>
        <v>36549465</v>
      </c>
      <c r="G104" s="443"/>
    </row>
    <row r="105" spans="1:7" ht="15" customHeight="1">
      <c r="A105" s="708">
        <v>15</v>
      </c>
      <c r="B105" s="205" t="s">
        <v>728</v>
      </c>
      <c r="C105" s="852">
        <v>280700</v>
      </c>
      <c r="D105" s="443">
        <f>IFERROR(VLOOKUP($C105,'[1]손익(일반)'!$B:$C,2,0),0)</f>
        <v>0</v>
      </c>
      <c r="E105" s="710"/>
      <c r="F105" s="711">
        <f>IFERROR(VLOOKUP($C105,'[1]손익(일반전기)'!$B:$C,2,0),0)</f>
        <v>0</v>
      </c>
      <c r="G105" s="443"/>
    </row>
    <row r="106" spans="1:7" ht="15" customHeight="1">
      <c r="A106" s="708">
        <v>16</v>
      </c>
      <c r="B106" s="215" t="s">
        <v>729</v>
      </c>
      <c r="C106" s="852">
        <v>280800</v>
      </c>
      <c r="D106" s="443">
        <f>IFERROR(VLOOKUP($C106,'[1]손익(일반)'!$B:$C,2,0),0)</f>
        <v>0</v>
      </c>
      <c r="E106" s="710"/>
      <c r="F106" s="711">
        <f>IFERROR(VLOOKUP($C106,'[1]손익(일반전기)'!$B:$C,2,0),0)</f>
        <v>0</v>
      </c>
      <c r="G106" s="443"/>
    </row>
    <row r="107" spans="1:7" ht="15" customHeight="1">
      <c r="A107" s="708">
        <v>17</v>
      </c>
      <c r="B107" s="215" t="s">
        <v>960</v>
      </c>
      <c r="C107" s="852">
        <v>280900</v>
      </c>
      <c r="D107" s="443">
        <f>IFERROR(VLOOKUP($C107,'[1]손익(일반)'!$B:$C,2,0),0)</f>
        <v>4520500</v>
      </c>
      <c r="E107" s="710"/>
      <c r="F107" s="711">
        <f>IFERROR(VLOOKUP($C107,'[1]손익(일반전기)'!$B:$C,2,0),0)</f>
        <v>1908661</v>
      </c>
      <c r="G107" s="443"/>
    </row>
    <row r="108" spans="1:7" ht="15" customHeight="1">
      <c r="A108" s="708">
        <v>18</v>
      </c>
      <c r="B108" s="215" t="s">
        <v>961</v>
      </c>
      <c r="C108" s="852">
        <v>281100</v>
      </c>
      <c r="D108" s="443">
        <f>IFERROR(VLOOKUP($C108,'[1]손익(일반)'!$B:$C,2,0),0)</f>
        <v>0</v>
      </c>
      <c r="E108" s="710"/>
      <c r="F108" s="711">
        <f>IFERROR(VLOOKUP($C108,'[1]손익(일반전기)'!$B:$C,2,0),0)</f>
        <v>0</v>
      </c>
      <c r="G108" s="443"/>
    </row>
    <row r="109" spans="1:7" ht="15" customHeight="1">
      <c r="A109" s="708">
        <v>19</v>
      </c>
      <c r="B109" s="215" t="s">
        <v>962</v>
      </c>
      <c r="C109" s="852">
        <v>281200</v>
      </c>
      <c r="D109" s="443">
        <f>IFERROR(VLOOKUP($C109,'[1]손익(일반)'!$B:$C,2,0),0)</f>
        <v>0</v>
      </c>
      <c r="E109" s="710"/>
      <c r="F109" s="711">
        <f>IFERROR(VLOOKUP($C109,'[1]손익(일반전기)'!$B:$C,2,0),0)</f>
        <v>0</v>
      </c>
      <c r="G109" s="443"/>
    </row>
    <row r="110" spans="1:7" ht="15" customHeight="1">
      <c r="A110" s="708">
        <v>20</v>
      </c>
      <c r="B110" s="249" t="s">
        <v>963</v>
      </c>
      <c r="C110" s="278">
        <v>281300</v>
      </c>
      <c r="D110" s="443">
        <f>IFERROR(VLOOKUP($C110,'[1]손익(일반)'!$B:$C,2,0),0)</f>
        <v>9000000</v>
      </c>
      <c r="E110" s="710"/>
      <c r="F110" s="711">
        <f>IFERROR(VLOOKUP($C110,'[1]손익(일반전기)'!$B:$C,2,0),0)</f>
        <v>5600000</v>
      </c>
      <c r="G110" s="443"/>
    </row>
    <row r="111" spans="1:7" ht="15" customHeight="1">
      <c r="A111" s="708">
        <v>21</v>
      </c>
      <c r="B111" s="249" t="s">
        <v>964</v>
      </c>
      <c r="C111" s="278">
        <v>281400</v>
      </c>
      <c r="D111" s="443">
        <f>IFERROR(VLOOKUP($C111,'[1]손익(일반)'!$B:$C,2,0),0)</f>
        <v>0</v>
      </c>
      <c r="E111" s="710"/>
      <c r="F111" s="711">
        <f>IFERROR(VLOOKUP($C111,'[1]손익(일반전기)'!$B:$C,2,0),0)</f>
        <v>0</v>
      </c>
      <c r="G111" s="443"/>
    </row>
    <row r="112" spans="1:7" ht="15" customHeight="1">
      <c r="A112" s="708">
        <v>22</v>
      </c>
      <c r="B112" s="215" t="s">
        <v>965</v>
      </c>
      <c r="C112" s="852">
        <v>281500</v>
      </c>
      <c r="D112" s="443">
        <f>IFERROR(VLOOKUP($C112,'[1]손익(일반)'!$B:$C,2,0),0)</f>
        <v>0</v>
      </c>
      <c r="E112" s="710"/>
      <c r="F112" s="711">
        <f>IFERROR(VLOOKUP($C112,'[1]손익(일반전기)'!$B:$C,2,0),0)</f>
        <v>0</v>
      </c>
      <c r="G112" s="443"/>
    </row>
    <row r="113" spans="1:7" ht="15" customHeight="1">
      <c r="A113" s="708">
        <v>23</v>
      </c>
      <c r="B113" s="215" t="s">
        <v>966</v>
      </c>
      <c r="C113" s="852">
        <v>281600</v>
      </c>
      <c r="D113" s="443">
        <f>IFERROR(VLOOKUP($C113,'[1]손익(일반)'!$B:$C,2,0),0)</f>
        <v>56145460</v>
      </c>
      <c r="E113" s="710"/>
      <c r="F113" s="711">
        <f>IFERROR(VLOOKUP($C113,'[1]손익(일반전기)'!$B:$C,2,0),0)</f>
        <v>0</v>
      </c>
      <c r="G113" s="443"/>
    </row>
    <row r="114" spans="1:7" ht="15" customHeight="1">
      <c r="A114" s="708">
        <v>24</v>
      </c>
      <c r="B114" s="215" t="s">
        <v>967</v>
      </c>
      <c r="C114" s="852">
        <v>281700</v>
      </c>
      <c r="D114" s="443">
        <f>IFERROR(VLOOKUP($C114,'[1]손익(일반)'!$B:$C,2,0),0)</f>
        <v>0</v>
      </c>
      <c r="E114" s="710"/>
      <c r="F114" s="711">
        <f>IFERROR(VLOOKUP($C114,'[1]손익(일반전기)'!$B:$C,2,0),0)</f>
        <v>0</v>
      </c>
      <c r="G114" s="443"/>
    </row>
    <row r="115" spans="1:7" ht="15" customHeight="1">
      <c r="A115" s="708">
        <v>25</v>
      </c>
      <c r="B115" s="215" t="s">
        <v>968</v>
      </c>
      <c r="C115" s="852">
        <v>285100</v>
      </c>
      <c r="D115" s="443">
        <f>IFERROR(VLOOKUP($C115,'[1]손익(일반)'!$B:$C,2,0),0)</f>
        <v>194337640</v>
      </c>
      <c r="E115" s="710"/>
      <c r="F115" s="711">
        <f>IFERROR(VLOOKUP($C115,'[1]손익(일반전기)'!$B:$C,2,0),0)</f>
        <v>139678273</v>
      </c>
      <c r="G115" s="443"/>
    </row>
    <row r="116" spans="1:7" ht="15" customHeight="1">
      <c r="A116" s="708">
        <v>26</v>
      </c>
      <c r="B116" s="215" t="s">
        <v>969</v>
      </c>
      <c r="C116" s="852">
        <v>284000</v>
      </c>
      <c r="D116" s="443">
        <f>IFERROR(VLOOKUP($C116,'[1]손익(일반)'!$B:$C,2,0),0)</f>
        <v>685276661</v>
      </c>
      <c r="E116" s="710"/>
      <c r="F116" s="711">
        <f>IFERROR(VLOOKUP($C116,'[1]손익(일반전기)'!$B:$C,2,0),0)</f>
        <v>591340088</v>
      </c>
      <c r="G116" s="443"/>
    </row>
    <row r="117" spans="1:7" ht="15" customHeight="1">
      <c r="A117" s="708">
        <v>27</v>
      </c>
      <c r="B117" s="215" t="s">
        <v>970</v>
      </c>
      <c r="C117" s="852">
        <v>281800</v>
      </c>
      <c r="D117" s="443">
        <f>IFERROR(VLOOKUP($C117,'[1]손익(일반)'!$B:$C,2,0),0)</f>
        <v>0</v>
      </c>
      <c r="E117" s="710"/>
      <c r="F117" s="711">
        <f>IFERROR(VLOOKUP($C117,'[1]손익(일반전기)'!$B:$C,2,0),0)</f>
        <v>0</v>
      </c>
      <c r="G117" s="443"/>
    </row>
    <row r="118" spans="1:7" ht="15" customHeight="1">
      <c r="A118" s="708">
        <v>28</v>
      </c>
      <c r="B118" s="215" t="s">
        <v>971</v>
      </c>
      <c r="C118" s="852">
        <v>282200</v>
      </c>
      <c r="D118" s="443">
        <f>IFERROR(VLOOKUP($C118,'[1]손익(일반)'!$B:$C,2,0),0)</f>
        <v>0</v>
      </c>
      <c r="E118" s="710"/>
      <c r="F118" s="711">
        <f>IFERROR(VLOOKUP($C118,'[1]손익(일반전기)'!$B:$C,2,0),0)</f>
        <v>0</v>
      </c>
      <c r="G118" s="443"/>
    </row>
    <row r="119" spans="1:7" ht="15" customHeight="1">
      <c r="A119" s="708">
        <v>29</v>
      </c>
      <c r="B119" s="215" t="s">
        <v>972</v>
      </c>
      <c r="C119" s="852">
        <v>286000</v>
      </c>
      <c r="D119" s="443">
        <f>IFERROR(VLOOKUP($C119,'[1]손익(일반)'!$B:$C,2,0),0)</f>
        <v>186365206</v>
      </c>
      <c r="E119" s="710"/>
      <c r="F119" s="711">
        <f>IFERROR(VLOOKUP($C119,'[1]손익(일반전기)'!$B:$C,2,0),0)</f>
        <v>202109154</v>
      </c>
      <c r="G119" s="443"/>
    </row>
    <row r="120" spans="1:7" ht="15" customHeight="1">
      <c r="A120" s="708">
        <v>30</v>
      </c>
      <c r="B120" s="215" t="s">
        <v>973</v>
      </c>
      <c r="C120" s="872">
        <v>282300</v>
      </c>
      <c r="D120" s="443">
        <f>IFERROR(VLOOKUP($C120,'[1]손익(일반)'!$B:$C,2,0),0)+IFERROR(VLOOKUP(282100,'[1]손익(일반)'!$B:$C,2,0),0)</f>
        <v>0</v>
      </c>
      <c r="E120" s="710"/>
      <c r="F120" s="711">
        <f>IFERROR(VLOOKUP($C120,'[1]손익(일반전기)'!$B:$C,2,0),0)+IFERROR(VLOOKUP(282100,'[1]손익(일반전기)'!$B:$C,2,0),0)</f>
        <v>0</v>
      </c>
      <c r="G120" s="443"/>
    </row>
    <row r="121" spans="1:7" ht="15" customHeight="1">
      <c r="A121" s="708">
        <v>31</v>
      </c>
      <c r="B121" s="249" t="s">
        <v>974</v>
      </c>
      <c r="C121" s="872">
        <v>282400</v>
      </c>
      <c r="D121" s="443">
        <f>IFERROR(VLOOKUP($C121,'[1]손익(일반)'!$B:$C,2,0),0)</f>
        <v>0</v>
      </c>
      <c r="E121" s="710"/>
      <c r="F121" s="711">
        <f>IFERROR(VLOOKUP($C121,'[1]손익(일반전기)'!$B:$C,2,0),0)</f>
        <v>0</v>
      </c>
      <c r="G121" s="443"/>
    </row>
    <row r="122" spans="1:7" ht="15" customHeight="1">
      <c r="A122" s="708">
        <v>32</v>
      </c>
      <c r="B122" s="215" t="s">
        <v>975</v>
      </c>
      <c r="C122" s="852">
        <v>283000</v>
      </c>
      <c r="D122" s="443">
        <f>IFERROR(VLOOKUP($C122,'[1]손익(일반)'!$B:$C,2,0),0)</f>
        <v>0</v>
      </c>
      <c r="E122" s="710"/>
      <c r="F122" s="711">
        <f>IFERROR(VLOOKUP($C122,'[1]손익(일반전기)'!$B:$C,2,0),0)</f>
        <v>0</v>
      </c>
      <c r="G122" s="443"/>
    </row>
    <row r="123" spans="1:7" ht="15" customHeight="1">
      <c r="A123" s="712">
        <v>33</v>
      </c>
      <c r="B123" s="713" t="s">
        <v>976</v>
      </c>
      <c r="C123" s="872">
        <v>281900</v>
      </c>
      <c r="D123" s="715">
        <f>IFERROR(VLOOKUP($C123,'[1]손익(일반)'!$B:$C,2,0),0)+IFERROR(VLOOKUP(282900,'[1]손익(일반)'!$B:$C,2,0),0)-IFERROR(VLOOKUP(257200,'[1]손익(일반)'!$E:$F,2,0),0)</f>
        <v>1615950</v>
      </c>
      <c r="E123" s="716"/>
      <c r="F123" s="717">
        <f>IFERROR(VLOOKUP($C123,'[1]손익(일반전기)'!$B:$C,2,0),0)+IFERROR(VLOOKUP(282900,'[1]손익(일반전기)'!$B:$C,2,0),0)-IFERROR(VLOOKUP(257200,'[1]손익(일반전기)'!$E:$F,2,0),0)</f>
        <v>2650431</v>
      </c>
      <c r="G123" s="539"/>
    </row>
    <row r="124" spans="1:7" ht="15" customHeight="1">
      <c r="A124" s="641" t="s">
        <v>977</v>
      </c>
      <c r="B124" s="196" t="s">
        <v>978</v>
      </c>
      <c r="C124" s="278">
        <v>266200</v>
      </c>
      <c r="D124" s="198">
        <f>IFERROR(VLOOKUP($C124,'[1]손익(일반)'!$E:$F,2,0),0)</f>
        <v>562787654</v>
      </c>
      <c r="E124" s="875"/>
      <c r="F124" s="697">
        <f>IFERROR(VLOOKUP($C124,'[1]손익(일반전기)'!$E:$F,2,0),0)</f>
        <v>310473475</v>
      </c>
      <c r="G124" s="58"/>
    </row>
    <row r="125" spans="1:7" ht="15" customHeight="1">
      <c r="A125" s="641" t="s">
        <v>979</v>
      </c>
      <c r="B125" s="876" t="s">
        <v>980</v>
      </c>
      <c r="C125" s="847"/>
      <c r="D125" s="877"/>
      <c r="E125" s="878">
        <f>SUM(E41+D42+E51+D124)-SUM(E43+E90)</f>
        <v>840986497</v>
      </c>
      <c r="F125" s="879"/>
      <c r="G125" s="877">
        <f>SUM(G41+F42+G51+F124)-SUM(G43+G90)</f>
        <v>1700168163</v>
      </c>
    </row>
    <row r="126" spans="1:7" ht="15" customHeight="1">
      <c r="A126" s="641" t="s">
        <v>981</v>
      </c>
      <c r="B126" s="196" t="s">
        <v>982</v>
      </c>
      <c r="C126" s="845">
        <v>287000</v>
      </c>
      <c r="D126" s="880">
        <f>IFERROR(VLOOKUP($C126,'[1]손익(일반)'!$B:$C,2,0),0)+IFERROR(VLOOKUP(280200,'[1]손익(일반)'!$B:$C,2,0),0)-IFERROR(VLOOKUP(260400,'[1]손익(일반)'!$E$5:$F$1005,2,0),0)-IFERROR(VLOOKUP(262800,'[1]손익(일반)'!$E:$F,2,0),0)</f>
        <v>408099</v>
      </c>
      <c r="E126" s="881"/>
      <c r="F126" s="882">
        <f>IFERROR(VLOOKUP($C126,'[1]손익(일반전기)'!$B:$C,2,0),0)+IFERROR(VLOOKUP(280200,'[1]손익(일반전기)'!$B:$C,2,0),0)-IFERROR(VLOOKUP(260400,'[1]손익(일반전기)'!$E$5:$F$1005,2,0),0)-IFERROR(VLOOKUP(262800,'[1]손익(일반전기)'!$E:$F,2,0),0)</f>
        <v>0</v>
      </c>
      <c r="G126" s="883"/>
    </row>
    <row r="127" spans="1:7" ht="15" customHeight="1">
      <c r="A127" s="641" t="s">
        <v>983</v>
      </c>
      <c r="B127" s="196" t="s">
        <v>984</v>
      </c>
      <c r="C127" s="845"/>
      <c r="D127" s="877"/>
      <c r="E127" s="878">
        <f>E125-D126</f>
        <v>840578398</v>
      </c>
      <c r="F127" s="802"/>
      <c r="G127" s="658">
        <f>G125-F126</f>
        <v>1700168163</v>
      </c>
    </row>
    <row r="128" spans="1:7" ht="15" customHeight="1">
      <c r="A128" s="641" t="s">
        <v>985</v>
      </c>
      <c r="B128" s="196" t="s">
        <v>986</v>
      </c>
      <c r="C128" s="845"/>
      <c r="D128" s="877"/>
      <c r="E128" s="878">
        <f>'5.신용(PL)'!E132</f>
        <v>883771517</v>
      </c>
      <c r="F128" s="802"/>
      <c r="G128" s="658">
        <f>'5.신용(PL)'!G132</f>
        <v>857266678</v>
      </c>
    </row>
    <row r="129" spans="1:7" ht="15" customHeight="1">
      <c r="A129" s="641" t="s">
        <v>987</v>
      </c>
      <c r="B129" s="196" t="s">
        <v>988</v>
      </c>
      <c r="C129" s="847"/>
      <c r="D129" s="877"/>
      <c r="E129" s="878"/>
      <c r="F129" s="802"/>
      <c r="G129" s="658"/>
    </row>
    <row r="130" spans="1:7" ht="15" customHeight="1">
      <c r="A130" s="884"/>
      <c r="B130" s="667" t="s">
        <v>989</v>
      </c>
      <c r="C130" s="885"/>
      <c r="D130" s="886"/>
      <c r="E130" s="887"/>
      <c r="F130" s="799"/>
      <c r="G130" s="132"/>
    </row>
    <row r="131" spans="1:7" ht="15" customHeight="1">
      <c r="A131" s="641" t="s">
        <v>990</v>
      </c>
      <c r="B131" s="196" t="s">
        <v>991</v>
      </c>
      <c r="C131" s="847"/>
      <c r="D131" s="877"/>
      <c r="E131" s="878">
        <f>E127+E128+E129</f>
        <v>1724349915</v>
      </c>
      <c r="F131" s="802"/>
      <c r="G131" s="658">
        <f>G127+G128+G129</f>
        <v>2557434841</v>
      </c>
    </row>
    <row r="132" spans="1:7" ht="15" customHeight="1">
      <c r="A132" s="641"/>
      <c r="B132" s="196"/>
      <c r="C132" s="888"/>
      <c r="D132" s="805"/>
      <c r="E132" s="806"/>
      <c r="F132" s="807"/>
      <c r="G132" s="805"/>
    </row>
    <row r="133" spans="1:7" ht="15" customHeight="1">
      <c r="A133" s="641" t="s">
        <v>992</v>
      </c>
      <c r="B133" s="196" t="s">
        <v>993</v>
      </c>
      <c r="C133" s="889"/>
      <c r="D133" s="890"/>
      <c r="E133" s="891"/>
      <c r="F133" s="892"/>
      <c r="G133" s="890"/>
    </row>
    <row r="134" spans="1:7" ht="15" customHeight="1">
      <c r="A134" s="832"/>
      <c r="B134" s="833" t="s">
        <v>994</v>
      </c>
      <c r="C134" s="893"/>
      <c r="D134" s="894"/>
      <c r="E134" s="895"/>
      <c r="F134" s="896"/>
      <c r="G134" s="897"/>
    </row>
    <row r="135" spans="1:7" ht="15" customHeight="1">
      <c r="A135" s="838"/>
      <c r="B135" s="839" t="s">
        <v>995</v>
      </c>
      <c r="C135" s="893"/>
      <c r="D135" s="840"/>
      <c r="E135" s="841"/>
      <c r="F135" s="842"/>
      <c r="G135" s="840"/>
    </row>
  </sheetData>
  <mergeCells count="8">
    <mergeCell ref="A1:G1"/>
    <mergeCell ref="A2:G2"/>
    <mergeCell ref="A3:G3"/>
    <mergeCell ref="A6:B7"/>
    <mergeCell ref="D6:E6"/>
    <mergeCell ref="F6:G6"/>
    <mergeCell ref="D7:E7"/>
    <mergeCell ref="F7:G7"/>
  </mergeCells>
  <phoneticPr fontId="2" type="noConversion"/>
  <pageMargins left="0.39370078740157483" right="0.39370078740157483" top="0.59055118110236227" bottom="0.32" header="0.51181102362204722" footer="0.19"/>
  <pageSetup paperSize="9" scale="79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N88"/>
  <sheetViews>
    <sheetView showZeros="0" tabSelected="1" view="pageBreakPreview" zoomScale="70" zoomScaleNormal="70" zoomScaleSheetLayoutView="70" workbookViewId="0">
      <pane xSplit="3" ySplit="6" topLeftCell="D31" activePane="bottomRight" state="frozen"/>
      <selection activeCell="AJ21" sqref="AJ21"/>
      <selection pane="topRight" activeCell="AJ21" sqref="AJ21"/>
      <selection pane="bottomLeft" activeCell="AJ21" sqref="AJ21"/>
      <selection pane="bottomRight" activeCell="L9" sqref="L9"/>
    </sheetView>
  </sheetViews>
  <sheetFormatPr defaultColWidth="8.5" defaultRowHeight="35.1" customHeight="1"/>
  <cols>
    <col min="1" max="1" width="6.75" style="168" customWidth="1"/>
    <col min="2" max="2" width="3.25" style="168" customWidth="1"/>
    <col min="3" max="3" width="25.5" style="168" customWidth="1"/>
    <col min="4" max="4" width="25.125" style="174" customWidth="1"/>
    <col min="5" max="5" width="12.375" style="174" customWidth="1"/>
    <col min="6" max="6" width="23.875" style="174" customWidth="1"/>
    <col min="7" max="7" width="13.875" style="174" customWidth="1"/>
    <col min="8" max="8" width="24.25" style="174" customWidth="1"/>
    <col min="9" max="10" width="8.5" style="168"/>
    <col min="11" max="11" width="15.25" style="168" bestFit="1" customWidth="1"/>
    <col min="12" max="256" width="8.5" style="168"/>
    <col min="257" max="257" width="6.75" style="168" customWidth="1"/>
    <col min="258" max="258" width="3.25" style="168" customWidth="1"/>
    <col min="259" max="259" width="25.5" style="168" customWidth="1"/>
    <col min="260" max="260" width="25.125" style="168" customWidth="1"/>
    <col min="261" max="261" width="12.375" style="168" customWidth="1"/>
    <col min="262" max="262" width="23.875" style="168" customWidth="1"/>
    <col min="263" max="263" width="13.875" style="168" customWidth="1"/>
    <col min="264" max="264" width="22" style="168" customWidth="1"/>
    <col min="265" max="266" width="8.5" style="168"/>
    <col min="267" max="267" width="15.25" style="168" bestFit="1" customWidth="1"/>
    <col min="268" max="512" width="8.5" style="168"/>
    <col min="513" max="513" width="6.75" style="168" customWidth="1"/>
    <col min="514" max="514" width="3.25" style="168" customWidth="1"/>
    <col min="515" max="515" width="25.5" style="168" customWidth="1"/>
    <col min="516" max="516" width="25.125" style="168" customWidth="1"/>
    <col min="517" max="517" width="12.375" style="168" customWidth="1"/>
    <col min="518" max="518" width="23.875" style="168" customWidth="1"/>
    <col min="519" max="519" width="13.875" style="168" customWidth="1"/>
    <col min="520" max="520" width="22" style="168" customWidth="1"/>
    <col min="521" max="522" width="8.5" style="168"/>
    <col min="523" max="523" width="15.25" style="168" bestFit="1" customWidth="1"/>
    <col min="524" max="768" width="8.5" style="168"/>
    <col min="769" max="769" width="6.75" style="168" customWidth="1"/>
    <col min="770" max="770" width="3.25" style="168" customWidth="1"/>
    <col min="771" max="771" width="25.5" style="168" customWidth="1"/>
    <col min="772" max="772" width="25.125" style="168" customWidth="1"/>
    <col min="773" max="773" width="12.375" style="168" customWidth="1"/>
    <col min="774" max="774" width="23.875" style="168" customWidth="1"/>
    <col min="775" max="775" width="13.875" style="168" customWidth="1"/>
    <col min="776" max="776" width="22" style="168" customWidth="1"/>
    <col min="777" max="778" width="8.5" style="168"/>
    <col min="779" max="779" width="15.25" style="168" bestFit="1" customWidth="1"/>
    <col min="780" max="1024" width="8.5" style="168"/>
    <col min="1025" max="1025" width="6.75" style="168" customWidth="1"/>
    <col min="1026" max="1026" width="3.25" style="168" customWidth="1"/>
    <col min="1027" max="1027" width="25.5" style="168" customWidth="1"/>
    <col min="1028" max="1028" width="25.125" style="168" customWidth="1"/>
    <col min="1029" max="1029" width="12.375" style="168" customWidth="1"/>
    <col min="1030" max="1030" width="23.875" style="168" customWidth="1"/>
    <col min="1031" max="1031" width="13.875" style="168" customWidth="1"/>
    <col min="1032" max="1032" width="22" style="168" customWidth="1"/>
    <col min="1033" max="1034" width="8.5" style="168"/>
    <col min="1035" max="1035" width="15.25" style="168" bestFit="1" customWidth="1"/>
    <col min="1036" max="1280" width="8.5" style="168"/>
    <col min="1281" max="1281" width="6.75" style="168" customWidth="1"/>
    <col min="1282" max="1282" width="3.25" style="168" customWidth="1"/>
    <col min="1283" max="1283" width="25.5" style="168" customWidth="1"/>
    <col min="1284" max="1284" width="25.125" style="168" customWidth="1"/>
    <col min="1285" max="1285" width="12.375" style="168" customWidth="1"/>
    <col min="1286" max="1286" width="23.875" style="168" customWidth="1"/>
    <col min="1287" max="1287" width="13.875" style="168" customWidth="1"/>
    <col min="1288" max="1288" width="22" style="168" customWidth="1"/>
    <col min="1289" max="1290" width="8.5" style="168"/>
    <col min="1291" max="1291" width="15.25" style="168" bestFit="1" customWidth="1"/>
    <col min="1292" max="1536" width="8.5" style="168"/>
    <col min="1537" max="1537" width="6.75" style="168" customWidth="1"/>
    <col min="1538" max="1538" width="3.25" style="168" customWidth="1"/>
    <col min="1539" max="1539" width="25.5" style="168" customWidth="1"/>
    <col min="1540" max="1540" width="25.125" style="168" customWidth="1"/>
    <col min="1541" max="1541" width="12.375" style="168" customWidth="1"/>
    <col min="1542" max="1542" width="23.875" style="168" customWidth="1"/>
    <col min="1543" max="1543" width="13.875" style="168" customWidth="1"/>
    <col min="1544" max="1544" width="22" style="168" customWidth="1"/>
    <col min="1545" max="1546" width="8.5" style="168"/>
    <col min="1547" max="1547" width="15.25" style="168" bestFit="1" customWidth="1"/>
    <col min="1548" max="1792" width="8.5" style="168"/>
    <col min="1793" max="1793" width="6.75" style="168" customWidth="1"/>
    <col min="1794" max="1794" width="3.25" style="168" customWidth="1"/>
    <col min="1795" max="1795" width="25.5" style="168" customWidth="1"/>
    <col min="1796" max="1796" width="25.125" style="168" customWidth="1"/>
    <col min="1797" max="1797" width="12.375" style="168" customWidth="1"/>
    <col min="1798" max="1798" width="23.875" style="168" customWidth="1"/>
    <col min="1799" max="1799" width="13.875" style="168" customWidth="1"/>
    <col min="1800" max="1800" width="22" style="168" customWidth="1"/>
    <col min="1801" max="1802" width="8.5" style="168"/>
    <col min="1803" max="1803" width="15.25" style="168" bestFit="1" customWidth="1"/>
    <col min="1804" max="2048" width="8.5" style="168"/>
    <col min="2049" max="2049" width="6.75" style="168" customWidth="1"/>
    <col min="2050" max="2050" width="3.25" style="168" customWidth="1"/>
    <col min="2051" max="2051" width="25.5" style="168" customWidth="1"/>
    <col min="2052" max="2052" width="25.125" style="168" customWidth="1"/>
    <col min="2053" max="2053" width="12.375" style="168" customWidth="1"/>
    <col min="2054" max="2054" width="23.875" style="168" customWidth="1"/>
    <col min="2055" max="2055" width="13.875" style="168" customWidth="1"/>
    <col min="2056" max="2056" width="22" style="168" customWidth="1"/>
    <col min="2057" max="2058" width="8.5" style="168"/>
    <col min="2059" max="2059" width="15.25" style="168" bestFit="1" customWidth="1"/>
    <col min="2060" max="2304" width="8.5" style="168"/>
    <col min="2305" max="2305" width="6.75" style="168" customWidth="1"/>
    <col min="2306" max="2306" width="3.25" style="168" customWidth="1"/>
    <col min="2307" max="2307" width="25.5" style="168" customWidth="1"/>
    <col min="2308" max="2308" width="25.125" style="168" customWidth="1"/>
    <col min="2309" max="2309" width="12.375" style="168" customWidth="1"/>
    <col min="2310" max="2310" width="23.875" style="168" customWidth="1"/>
    <col min="2311" max="2311" width="13.875" style="168" customWidth="1"/>
    <col min="2312" max="2312" width="22" style="168" customWidth="1"/>
    <col min="2313" max="2314" width="8.5" style="168"/>
    <col min="2315" max="2315" width="15.25" style="168" bestFit="1" customWidth="1"/>
    <col min="2316" max="2560" width="8.5" style="168"/>
    <col min="2561" max="2561" width="6.75" style="168" customWidth="1"/>
    <col min="2562" max="2562" width="3.25" style="168" customWidth="1"/>
    <col min="2563" max="2563" width="25.5" style="168" customWidth="1"/>
    <col min="2564" max="2564" width="25.125" style="168" customWidth="1"/>
    <col min="2565" max="2565" width="12.375" style="168" customWidth="1"/>
    <col min="2566" max="2566" width="23.875" style="168" customWidth="1"/>
    <col min="2567" max="2567" width="13.875" style="168" customWidth="1"/>
    <col min="2568" max="2568" width="22" style="168" customWidth="1"/>
    <col min="2569" max="2570" width="8.5" style="168"/>
    <col min="2571" max="2571" width="15.25" style="168" bestFit="1" customWidth="1"/>
    <col min="2572" max="2816" width="8.5" style="168"/>
    <col min="2817" max="2817" width="6.75" style="168" customWidth="1"/>
    <col min="2818" max="2818" width="3.25" style="168" customWidth="1"/>
    <col min="2819" max="2819" width="25.5" style="168" customWidth="1"/>
    <col min="2820" max="2820" width="25.125" style="168" customWidth="1"/>
    <col min="2821" max="2821" width="12.375" style="168" customWidth="1"/>
    <col min="2822" max="2822" width="23.875" style="168" customWidth="1"/>
    <col min="2823" max="2823" width="13.875" style="168" customWidth="1"/>
    <col min="2824" max="2824" width="22" style="168" customWidth="1"/>
    <col min="2825" max="2826" width="8.5" style="168"/>
    <col min="2827" max="2827" width="15.25" style="168" bestFit="1" customWidth="1"/>
    <col min="2828" max="3072" width="8.5" style="168"/>
    <col min="3073" max="3073" width="6.75" style="168" customWidth="1"/>
    <col min="3074" max="3074" width="3.25" style="168" customWidth="1"/>
    <col min="3075" max="3075" width="25.5" style="168" customWidth="1"/>
    <col min="3076" max="3076" width="25.125" style="168" customWidth="1"/>
    <col min="3077" max="3077" width="12.375" style="168" customWidth="1"/>
    <col min="3078" max="3078" width="23.875" style="168" customWidth="1"/>
    <col min="3079" max="3079" width="13.875" style="168" customWidth="1"/>
    <col min="3080" max="3080" width="22" style="168" customWidth="1"/>
    <col min="3081" max="3082" width="8.5" style="168"/>
    <col min="3083" max="3083" width="15.25" style="168" bestFit="1" customWidth="1"/>
    <col min="3084" max="3328" width="8.5" style="168"/>
    <col min="3329" max="3329" width="6.75" style="168" customWidth="1"/>
    <col min="3330" max="3330" width="3.25" style="168" customWidth="1"/>
    <col min="3331" max="3331" width="25.5" style="168" customWidth="1"/>
    <col min="3332" max="3332" width="25.125" style="168" customWidth="1"/>
    <col min="3333" max="3333" width="12.375" style="168" customWidth="1"/>
    <col min="3334" max="3334" width="23.875" style="168" customWidth="1"/>
    <col min="3335" max="3335" width="13.875" style="168" customWidth="1"/>
    <col min="3336" max="3336" width="22" style="168" customWidth="1"/>
    <col min="3337" max="3338" width="8.5" style="168"/>
    <col min="3339" max="3339" width="15.25" style="168" bestFit="1" customWidth="1"/>
    <col min="3340" max="3584" width="8.5" style="168"/>
    <col min="3585" max="3585" width="6.75" style="168" customWidth="1"/>
    <col min="3586" max="3586" width="3.25" style="168" customWidth="1"/>
    <col min="3587" max="3587" width="25.5" style="168" customWidth="1"/>
    <col min="3588" max="3588" width="25.125" style="168" customWidth="1"/>
    <col min="3589" max="3589" width="12.375" style="168" customWidth="1"/>
    <col min="3590" max="3590" width="23.875" style="168" customWidth="1"/>
    <col min="3591" max="3591" width="13.875" style="168" customWidth="1"/>
    <col min="3592" max="3592" width="22" style="168" customWidth="1"/>
    <col min="3593" max="3594" width="8.5" style="168"/>
    <col min="3595" max="3595" width="15.25" style="168" bestFit="1" customWidth="1"/>
    <col min="3596" max="3840" width="8.5" style="168"/>
    <col min="3841" max="3841" width="6.75" style="168" customWidth="1"/>
    <col min="3842" max="3842" width="3.25" style="168" customWidth="1"/>
    <col min="3843" max="3843" width="25.5" style="168" customWidth="1"/>
    <col min="3844" max="3844" width="25.125" style="168" customWidth="1"/>
    <col min="3845" max="3845" width="12.375" style="168" customWidth="1"/>
    <col min="3846" max="3846" width="23.875" style="168" customWidth="1"/>
    <col min="3847" max="3847" width="13.875" style="168" customWidth="1"/>
    <col min="3848" max="3848" width="22" style="168" customWidth="1"/>
    <col min="3849" max="3850" width="8.5" style="168"/>
    <col min="3851" max="3851" width="15.25" style="168" bestFit="1" customWidth="1"/>
    <col min="3852" max="4096" width="8.5" style="168"/>
    <col min="4097" max="4097" width="6.75" style="168" customWidth="1"/>
    <col min="4098" max="4098" width="3.25" style="168" customWidth="1"/>
    <col min="4099" max="4099" width="25.5" style="168" customWidth="1"/>
    <col min="4100" max="4100" width="25.125" style="168" customWidth="1"/>
    <col min="4101" max="4101" width="12.375" style="168" customWidth="1"/>
    <col min="4102" max="4102" width="23.875" style="168" customWidth="1"/>
    <col min="4103" max="4103" width="13.875" style="168" customWidth="1"/>
    <col min="4104" max="4104" width="22" style="168" customWidth="1"/>
    <col min="4105" max="4106" width="8.5" style="168"/>
    <col min="4107" max="4107" width="15.25" style="168" bestFit="1" customWidth="1"/>
    <col min="4108" max="4352" width="8.5" style="168"/>
    <col min="4353" max="4353" width="6.75" style="168" customWidth="1"/>
    <col min="4354" max="4354" width="3.25" style="168" customWidth="1"/>
    <col min="4355" max="4355" width="25.5" style="168" customWidth="1"/>
    <col min="4356" max="4356" width="25.125" style="168" customWidth="1"/>
    <col min="4357" max="4357" width="12.375" style="168" customWidth="1"/>
    <col min="4358" max="4358" width="23.875" style="168" customWidth="1"/>
    <col min="4359" max="4359" width="13.875" style="168" customWidth="1"/>
    <col min="4360" max="4360" width="22" style="168" customWidth="1"/>
    <col min="4361" max="4362" width="8.5" style="168"/>
    <col min="4363" max="4363" width="15.25" style="168" bestFit="1" customWidth="1"/>
    <col min="4364" max="4608" width="8.5" style="168"/>
    <col min="4609" max="4609" width="6.75" style="168" customWidth="1"/>
    <col min="4610" max="4610" width="3.25" style="168" customWidth="1"/>
    <col min="4611" max="4611" width="25.5" style="168" customWidth="1"/>
    <col min="4612" max="4612" width="25.125" style="168" customWidth="1"/>
    <col min="4613" max="4613" width="12.375" style="168" customWidth="1"/>
    <col min="4614" max="4614" width="23.875" style="168" customWidth="1"/>
    <col min="4615" max="4615" width="13.875" style="168" customWidth="1"/>
    <col min="4616" max="4616" width="22" style="168" customWidth="1"/>
    <col min="4617" max="4618" width="8.5" style="168"/>
    <col min="4619" max="4619" width="15.25" style="168" bestFit="1" customWidth="1"/>
    <col min="4620" max="4864" width="8.5" style="168"/>
    <col min="4865" max="4865" width="6.75" style="168" customWidth="1"/>
    <col min="4866" max="4866" width="3.25" style="168" customWidth="1"/>
    <col min="4867" max="4867" width="25.5" style="168" customWidth="1"/>
    <col min="4868" max="4868" width="25.125" style="168" customWidth="1"/>
    <col min="4869" max="4869" width="12.375" style="168" customWidth="1"/>
    <col min="4870" max="4870" width="23.875" style="168" customWidth="1"/>
    <col min="4871" max="4871" width="13.875" style="168" customWidth="1"/>
    <col min="4872" max="4872" width="22" style="168" customWidth="1"/>
    <col min="4873" max="4874" width="8.5" style="168"/>
    <col min="4875" max="4875" width="15.25" style="168" bestFit="1" customWidth="1"/>
    <col min="4876" max="5120" width="8.5" style="168"/>
    <col min="5121" max="5121" width="6.75" style="168" customWidth="1"/>
    <col min="5122" max="5122" width="3.25" style="168" customWidth="1"/>
    <col min="5123" max="5123" width="25.5" style="168" customWidth="1"/>
    <col min="5124" max="5124" width="25.125" style="168" customWidth="1"/>
    <col min="5125" max="5125" width="12.375" style="168" customWidth="1"/>
    <col min="5126" max="5126" width="23.875" style="168" customWidth="1"/>
    <col min="5127" max="5127" width="13.875" style="168" customWidth="1"/>
    <col min="5128" max="5128" width="22" style="168" customWidth="1"/>
    <col min="5129" max="5130" width="8.5" style="168"/>
    <col min="5131" max="5131" width="15.25" style="168" bestFit="1" customWidth="1"/>
    <col min="5132" max="5376" width="8.5" style="168"/>
    <col min="5377" max="5377" width="6.75" style="168" customWidth="1"/>
    <col min="5378" max="5378" width="3.25" style="168" customWidth="1"/>
    <col min="5379" max="5379" width="25.5" style="168" customWidth="1"/>
    <col min="5380" max="5380" width="25.125" style="168" customWidth="1"/>
    <col min="5381" max="5381" width="12.375" style="168" customWidth="1"/>
    <col min="5382" max="5382" width="23.875" style="168" customWidth="1"/>
    <col min="5383" max="5383" width="13.875" style="168" customWidth="1"/>
    <col min="5384" max="5384" width="22" style="168" customWidth="1"/>
    <col min="5385" max="5386" width="8.5" style="168"/>
    <col min="5387" max="5387" width="15.25" style="168" bestFit="1" customWidth="1"/>
    <col min="5388" max="5632" width="8.5" style="168"/>
    <col min="5633" max="5633" width="6.75" style="168" customWidth="1"/>
    <col min="5634" max="5634" width="3.25" style="168" customWidth="1"/>
    <col min="5635" max="5635" width="25.5" style="168" customWidth="1"/>
    <col min="5636" max="5636" width="25.125" style="168" customWidth="1"/>
    <col min="5637" max="5637" width="12.375" style="168" customWidth="1"/>
    <col min="5638" max="5638" width="23.875" style="168" customWidth="1"/>
    <col min="5639" max="5639" width="13.875" style="168" customWidth="1"/>
    <col min="5640" max="5640" width="22" style="168" customWidth="1"/>
    <col min="5641" max="5642" width="8.5" style="168"/>
    <col min="5643" max="5643" width="15.25" style="168" bestFit="1" customWidth="1"/>
    <col min="5644" max="5888" width="8.5" style="168"/>
    <col min="5889" max="5889" width="6.75" style="168" customWidth="1"/>
    <col min="5890" max="5890" width="3.25" style="168" customWidth="1"/>
    <col min="5891" max="5891" width="25.5" style="168" customWidth="1"/>
    <col min="5892" max="5892" width="25.125" style="168" customWidth="1"/>
    <col min="5893" max="5893" width="12.375" style="168" customWidth="1"/>
    <col min="5894" max="5894" width="23.875" style="168" customWidth="1"/>
    <col min="5895" max="5895" width="13.875" style="168" customWidth="1"/>
    <col min="5896" max="5896" width="22" style="168" customWidth="1"/>
    <col min="5897" max="5898" width="8.5" style="168"/>
    <col min="5899" max="5899" width="15.25" style="168" bestFit="1" customWidth="1"/>
    <col min="5900" max="6144" width="8.5" style="168"/>
    <col min="6145" max="6145" width="6.75" style="168" customWidth="1"/>
    <col min="6146" max="6146" width="3.25" style="168" customWidth="1"/>
    <col min="6147" max="6147" width="25.5" style="168" customWidth="1"/>
    <col min="6148" max="6148" width="25.125" style="168" customWidth="1"/>
    <col min="6149" max="6149" width="12.375" style="168" customWidth="1"/>
    <col min="6150" max="6150" width="23.875" style="168" customWidth="1"/>
    <col min="6151" max="6151" width="13.875" style="168" customWidth="1"/>
    <col min="6152" max="6152" width="22" style="168" customWidth="1"/>
    <col min="6153" max="6154" width="8.5" style="168"/>
    <col min="6155" max="6155" width="15.25" style="168" bestFit="1" customWidth="1"/>
    <col min="6156" max="6400" width="8.5" style="168"/>
    <col min="6401" max="6401" width="6.75" style="168" customWidth="1"/>
    <col min="6402" max="6402" width="3.25" style="168" customWidth="1"/>
    <col min="6403" max="6403" width="25.5" style="168" customWidth="1"/>
    <col min="6404" max="6404" width="25.125" style="168" customWidth="1"/>
    <col min="6405" max="6405" width="12.375" style="168" customWidth="1"/>
    <col min="6406" max="6406" width="23.875" style="168" customWidth="1"/>
    <col min="6407" max="6407" width="13.875" style="168" customWidth="1"/>
    <col min="6408" max="6408" width="22" style="168" customWidth="1"/>
    <col min="6409" max="6410" width="8.5" style="168"/>
    <col min="6411" max="6411" width="15.25" style="168" bestFit="1" customWidth="1"/>
    <col min="6412" max="6656" width="8.5" style="168"/>
    <col min="6657" max="6657" width="6.75" style="168" customWidth="1"/>
    <col min="6658" max="6658" width="3.25" style="168" customWidth="1"/>
    <col min="6659" max="6659" width="25.5" style="168" customWidth="1"/>
    <col min="6660" max="6660" width="25.125" style="168" customWidth="1"/>
    <col min="6661" max="6661" width="12.375" style="168" customWidth="1"/>
    <col min="6662" max="6662" width="23.875" style="168" customWidth="1"/>
    <col min="6663" max="6663" width="13.875" style="168" customWidth="1"/>
    <col min="6664" max="6664" width="22" style="168" customWidth="1"/>
    <col min="6665" max="6666" width="8.5" style="168"/>
    <col min="6667" max="6667" width="15.25" style="168" bestFit="1" customWidth="1"/>
    <col min="6668" max="6912" width="8.5" style="168"/>
    <col min="6913" max="6913" width="6.75" style="168" customWidth="1"/>
    <col min="6914" max="6914" width="3.25" style="168" customWidth="1"/>
    <col min="6915" max="6915" width="25.5" style="168" customWidth="1"/>
    <col min="6916" max="6916" width="25.125" style="168" customWidth="1"/>
    <col min="6917" max="6917" width="12.375" style="168" customWidth="1"/>
    <col min="6918" max="6918" width="23.875" style="168" customWidth="1"/>
    <col min="6919" max="6919" width="13.875" style="168" customWidth="1"/>
    <col min="6920" max="6920" width="22" style="168" customWidth="1"/>
    <col min="6921" max="6922" width="8.5" style="168"/>
    <col min="6923" max="6923" width="15.25" style="168" bestFit="1" customWidth="1"/>
    <col min="6924" max="7168" width="8.5" style="168"/>
    <col min="7169" max="7169" width="6.75" style="168" customWidth="1"/>
    <col min="7170" max="7170" width="3.25" style="168" customWidth="1"/>
    <col min="7171" max="7171" width="25.5" style="168" customWidth="1"/>
    <col min="7172" max="7172" width="25.125" style="168" customWidth="1"/>
    <col min="7173" max="7173" width="12.375" style="168" customWidth="1"/>
    <col min="7174" max="7174" width="23.875" style="168" customWidth="1"/>
    <col min="7175" max="7175" width="13.875" style="168" customWidth="1"/>
    <col min="7176" max="7176" width="22" style="168" customWidth="1"/>
    <col min="7177" max="7178" width="8.5" style="168"/>
    <col min="7179" max="7179" width="15.25" style="168" bestFit="1" customWidth="1"/>
    <col min="7180" max="7424" width="8.5" style="168"/>
    <col min="7425" max="7425" width="6.75" style="168" customWidth="1"/>
    <col min="7426" max="7426" width="3.25" style="168" customWidth="1"/>
    <col min="7427" max="7427" width="25.5" style="168" customWidth="1"/>
    <col min="7428" max="7428" width="25.125" style="168" customWidth="1"/>
    <col min="7429" max="7429" width="12.375" style="168" customWidth="1"/>
    <col min="7430" max="7430" width="23.875" style="168" customWidth="1"/>
    <col min="7431" max="7431" width="13.875" style="168" customWidth="1"/>
    <col min="7432" max="7432" width="22" style="168" customWidth="1"/>
    <col min="7433" max="7434" width="8.5" style="168"/>
    <col min="7435" max="7435" width="15.25" style="168" bestFit="1" customWidth="1"/>
    <col min="7436" max="7680" width="8.5" style="168"/>
    <col min="7681" max="7681" width="6.75" style="168" customWidth="1"/>
    <col min="7682" max="7682" width="3.25" style="168" customWidth="1"/>
    <col min="7683" max="7683" width="25.5" style="168" customWidth="1"/>
    <col min="7684" max="7684" width="25.125" style="168" customWidth="1"/>
    <col min="7685" max="7685" width="12.375" style="168" customWidth="1"/>
    <col min="7686" max="7686" width="23.875" style="168" customWidth="1"/>
    <col min="7687" max="7687" width="13.875" style="168" customWidth="1"/>
    <col min="7688" max="7688" width="22" style="168" customWidth="1"/>
    <col min="7689" max="7690" width="8.5" style="168"/>
    <col min="7691" max="7691" width="15.25" style="168" bestFit="1" customWidth="1"/>
    <col min="7692" max="7936" width="8.5" style="168"/>
    <col min="7937" max="7937" width="6.75" style="168" customWidth="1"/>
    <col min="7938" max="7938" width="3.25" style="168" customWidth="1"/>
    <col min="7939" max="7939" width="25.5" style="168" customWidth="1"/>
    <col min="7940" max="7940" width="25.125" style="168" customWidth="1"/>
    <col min="7941" max="7941" width="12.375" style="168" customWidth="1"/>
    <col min="7942" max="7942" width="23.875" style="168" customWidth="1"/>
    <col min="7943" max="7943" width="13.875" style="168" customWidth="1"/>
    <col min="7944" max="7944" width="22" style="168" customWidth="1"/>
    <col min="7945" max="7946" width="8.5" style="168"/>
    <col min="7947" max="7947" width="15.25" style="168" bestFit="1" customWidth="1"/>
    <col min="7948" max="8192" width="8.5" style="168"/>
    <col min="8193" max="8193" width="6.75" style="168" customWidth="1"/>
    <col min="8194" max="8194" width="3.25" style="168" customWidth="1"/>
    <col min="8195" max="8195" width="25.5" style="168" customWidth="1"/>
    <col min="8196" max="8196" width="25.125" style="168" customWidth="1"/>
    <col min="8197" max="8197" width="12.375" style="168" customWidth="1"/>
    <col min="8198" max="8198" width="23.875" style="168" customWidth="1"/>
    <col min="8199" max="8199" width="13.875" style="168" customWidth="1"/>
    <col min="8200" max="8200" width="22" style="168" customWidth="1"/>
    <col min="8201" max="8202" width="8.5" style="168"/>
    <col min="8203" max="8203" width="15.25" style="168" bestFit="1" customWidth="1"/>
    <col min="8204" max="8448" width="8.5" style="168"/>
    <col min="8449" max="8449" width="6.75" style="168" customWidth="1"/>
    <col min="8450" max="8450" width="3.25" style="168" customWidth="1"/>
    <col min="8451" max="8451" width="25.5" style="168" customWidth="1"/>
    <col min="8452" max="8452" width="25.125" style="168" customWidth="1"/>
    <col min="8453" max="8453" width="12.375" style="168" customWidth="1"/>
    <col min="8454" max="8454" width="23.875" style="168" customWidth="1"/>
    <col min="8455" max="8455" width="13.875" style="168" customWidth="1"/>
    <col min="8456" max="8456" width="22" style="168" customWidth="1"/>
    <col min="8457" max="8458" width="8.5" style="168"/>
    <col min="8459" max="8459" width="15.25" style="168" bestFit="1" customWidth="1"/>
    <col min="8460" max="8704" width="8.5" style="168"/>
    <col min="8705" max="8705" width="6.75" style="168" customWidth="1"/>
    <col min="8706" max="8706" width="3.25" style="168" customWidth="1"/>
    <col min="8707" max="8707" width="25.5" style="168" customWidth="1"/>
    <col min="8708" max="8708" width="25.125" style="168" customWidth="1"/>
    <col min="8709" max="8709" width="12.375" style="168" customWidth="1"/>
    <col min="8710" max="8710" width="23.875" style="168" customWidth="1"/>
    <col min="8711" max="8711" width="13.875" style="168" customWidth="1"/>
    <col min="8712" max="8712" width="22" style="168" customWidth="1"/>
    <col min="8713" max="8714" width="8.5" style="168"/>
    <col min="8715" max="8715" width="15.25" style="168" bestFit="1" customWidth="1"/>
    <col min="8716" max="8960" width="8.5" style="168"/>
    <col min="8961" max="8961" width="6.75" style="168" customWidth="1"/>
    <col min="8962" max="8962" width="3.25" style="168" customWidth="1"/>
    <col min="8963" max="8963" width="25.5" style="168" customWidth="1"/>
    <col min="8964" max="8964" width="25.125" style="168" customWidth="1"/>
    <col min="8965" max="8965" width="12.375" style="168" customWidth="1"/>
    <col min="8966" max="8966" width="23.875" style="168" customWidth="1"/>
    <col min="8967" max="8967" width="13.875" style="168" customWidth="1"/>
    <col min="8968" max="8968" width="22" style="168" customWidth="1"/>
    <col min="8969" max="8970" width="8.5" style="168"/>
    <col min="8971" max="8971" width="15.25" style="168" bestFit="1" customWidth="1"/>
    <col min="8972" max="9216" width="8.5" style="168"/>
    <col min="9217" max="9217" width="6.75" style="168" customWidth="1"/>
    <col min="9218" max="9218" width="3.25" style="168" customWidth="1"/>
    <col min="9219" max="9219" width="25.5" style="168" customWidth="1"/>
    <col min="9220" max="9220" width="25.125" style="168" customWidth="1"/>
    <col min="9221" max="9221" width="12.375" style="168" customWidth="1"/>
    <col min="9222" max="9222" width="23.875" style="168" customWidth="1"/>
    <col min="9223" max="9223" width="13.875" style="168" customWidth="1"/>
    <col min="9224" max="9224" width="22" style="168" customWidth="1"/>
    <col min="9225" max="9226" width="8.5" style="168"/>
    <col min="9227" max="9227" width="15.25" style="168" bestFit="1" customWidth="1"/>
    <col min="9228" max="9472" width="8.5" style="168"/>
    <col min="9473" max="9473" width="6.75" style="168" customWidth="1"/>
    <col min="9474" max="9474" width="3.25" style="168" customWidth="1"/>
    <col min="9475" max="9475" width="25.5" style="168" customWidth="1"/>
    <col min="9476" max="9476" width="25.125" style="168" customWidth="1"/>
    <col min="9477" max="9477" width="12.375" style="168" customWidth="1"/>
    <col min="9478" max="9478" width="23.875" style="168" customWidth="1"/>
    <col min="9479" max="9479" width="13.875" style="168" customWidth="1"/>
    <col min="9480" max="9480" width="22" style="168" customWidth="1"/>
    <col min="9481" max="9482" width="8.5" style="168"/>
    <col min="9483" max="9483" width="15.25" style="168" bestFit="1" customWidth="1"/>
    <col min="9484" max="9728" width="8.5" style="168"/>
    <col min="9729" max="9729" width="6.75" style="168" customWidth="1"/>
    <col min="9730" max="9730" width="3.25" style="168" customWidth="1"/>
    <col min="9731" max="9731" width="25.5" style="168" customWidth="1"/>
    <col min="9732" max="9732" width="25.125" style="168" customWidth="1"/>
    <col min="9733" max="9733" width="12.375" style="168" customWidth="1"/>
    <col min="9734" max="9734" width="23.875" style="168" customWidth="1"/>
    <col min="9735" max="9735" width="13.875" style="168" customWidth="1"/>
    <col min="9736" max="9736" width="22" style="168" customWidth="1"/>
    <col min="9737" max="9738" width="8.5" style="168"/>
    <col min="9739" max="9739" width="15.25" style="168" bestFit="1" customWidth="1"/>
    <col min="9740" max="9984" width="8.5" style="168"/>
    <col min="9985" max="9985" width="6.75" style="168" customWidth="1"/>
    <col min="9986" max="9986" width="3.25" style="168" customWidth="1"/>
    <col min="9987" max="9987" width="25.5" style="168" customWidth="1"/>
    <col min="9988" max="9988" width="25.125" style="168" customWidth="1"/>
    <col min="9989" max="9989" width="12.375" style="168" customWidth="1"/>
    <col min="9990" max="9990" width="23.875" style="168" customWidth="1"/>
    <col min="9991" max="9991" width="13.875" style="168" customWidth="1"/>
    <col min="9992" max="9992" width="22" style="168" customWidth="1"/>
    <col min="9993" max="9994" width="8.5" style="168"/>
    <col min="9995" max="9995" width="15.25" style="168" bestFit="1" customWidth="1"/>
    <col min="9996" max="10240" width="8.5" style="168"/>
    <col min="10241" max="10241" width="6.75" style="168" customWidth="1"/>
    <col min="10242" max="10242" width="3.25" style="168" customWidth="1"/>
    <col min="10243" max="10243" width="25.5" style="168" customWidth="1"/>
    <col min="10244" max="10244" width="25.125" style="168" customWidth="1"/>
    <col min="10245" max="10245" width="12.375" style="168" customWidth="1"/>
    <col min="10246" max="10246" width="23.875" style="168" customWidth="1"/>
    <col min="10247" max="10247" width="13.875" style="168" customWidth="1"/>
    <col min="10248" max="10248" width="22" style="168" customWidth="1"/>
    <col min="10249" max="10250" width="8.5" style="168"/>
    <col min="10251" max="10251" width="15.25" style="168" bestFit="1" customWidth="1"/>
    <col min="10252" max="10496" width="8.5" style="168"/>
    <col min="10497" max="10497" width="6.75" style="168" customWidth="1"/>
    <col min="10498" max="10498" width="3.25" style="168" customWidth="1"/>
    <col min="10499" max="10499" width="25.5" style="168" customWidth="1"/>
    <col min="10500" max="10500" width="25.125" style="168" customWidth="1"/>
    <col min="10501" max="10501" width="12.375" style="168" customWidth="1"/>
    <col min="10502" max="10502" width="23.875" style="168" customWidth="1"/>
    <col min="10503" max="10503" width="13.875" style="168" customWidth="1"/>
    <col min="10504" max="10504" width="22" style="168" customWidth="1"/>
    <col min="10505" max="10506" width="8.5" style="168"/>
    <col min="10507" max="10507" width="15.25" style="168" bestFit="1" customWidth="1"/>
    <col min="10508" max="10752" width="8.5" style="168"/>
    <col min="10753" max="10753" width="6.75" style="168" customWidth="1"/>
    <col min="10754" max="10754" width="3.25" style="168" customWidth="1"/>
    <col min="10755" max="10755" width="25.5" style="168" customWidth="1"/>
    <col min="10756" max="10756" width="25.125" style="168" customWidth="1"/>
    <col min="10757" max="10757" width="12.375" style="168" customWidth="1"/>
    <col min="10758" max="10758" width="23.875" style="168" customWidth="1"/>
    <col min="10759" max="10759" width="13.875" style="168" customWidth="1"/>
    <col min="10760" max="10760" width="22" style="168" customWidth="1"/>
    <col min="10761" max="10762" width="8.5" style="168"/>
    <col min="10763" max="10763" width="15.25" style="168" bestFit="1" customWidth="1"/>
    <col min="10764" max="11008" width="8.5" style="168"/>
    <col min="11009" max="11009" width="6.75" style="168" customWidth="1"/>
    <col min="11010" max="11010" width="3.25" style="168" customWidth="1"/>
    <col min="11011" max="11011" width="25.5" style="168" customWidth="1"/>
    <col min="11012" max="11012" width="25.125" style="168" customWidth="1"/>
    <col min="11013" max="11013" width="12.375" style="168" customWidth="1"/>
    <col min="11014" max="11014" width="23.875" style="168" customWidth="1"/>
    <col min="11015" max="11015" width="13.875" style="168" customWidth="1"/>
    <col min="11016" max="11016" width="22" style="168" customWidth="1"/>
    <col min="11017" max="11018" width="8.5" style="168"/>
    <col min="11019" max="11019" width="15.25" style="168" bestFit="1" customWidth="1"/>
    <col min="11020" max="11264" width="8.5" style="168"/>
    <col min="11265" max="11265" width="6.75" style="168" customWidth="1"/>
    <col min="11266" max="11266" width="3.25" style="168" customWidth="1"/>
    <col min="11267" max="11267" width="25.5" style="168" customWidth="1"/>
    <col min="11268" max="11268" width="25.125" style="168" customWidth="1"/>
    <col min="11269" max="11269" width="12.375" style="168" customWidth="1"/>
    <col min="11270" max="11270" width="23.875" style="168" customWidth="1"/>
    <col min="11271" max="11271" width="13.875" style="168" customWidth="1"/>
    <col min="11272" max="11272" width="22" style="168" customWidth="1"/>
    <col min="11273" max="11274" width="8.5" style="168"/>
    <col min="11275" max="11275" width="15.25" style="168" bestFit="1" customWidth="1"/>
    <col min="11276" max="11520" width="8.5" style="168"/>
    <col min="11521" max="11521" width="6.75" style="168" customWidth="1"/>
    <col min="11522" max="11522" width="3.25" style="168" customWidth="1"/>
    <col min="11523" max="11523" width="25.5" style="168" customWidth="1"/>
    <col min="11524" max="11524" width="25.125" style="168" customWidth="1"/>
    <col min="11525" max="11525" width="12.375" style="168" customWidth="1"/>
    <col min="11526" max="11526" width="23.875" style="168" customWidth="1"/>
    <col min="11527" max="11527" width="13.875" style="168" customWidth="1"/>
    <col min="11528" max="11528" width="22" style="168" customWidth="1"/>
    <col min="11529" max="11530" width="8.5" style="168"/>
    <col min="11531" max="11531" width="15.25" style="168" bestFit="1" customWidth="1"/>
    <col min="11532" max="11776" width="8.5" style="168"/>
    <col min="11777" max="11777" width="6.75" style="168" customWidth="1"/>
    <col min="11778" max="11778" width="3.25" style="168" customWidth="1"/>
    <col min="11779" max="11779" width="25.5" style="168" customWidth="1"/>
    <col min="11780" max="11780" width="25.125" style="168" customWidth="1"/>
    <col min="11781" max="11781" width="12.375" style="168" customWidth="1"/>
    <col min="11782" max="11782" width="23.875" style="168" customWidth="1"/>
    <col min="11783" max="11783" width="13.875" style="168" customWidth="1"/>
    <col min="11784" max="11784" width="22" style="168" customWidth="1"/>
    <col min="11785" max="11786" width="8.5" style="168"/>
    <col min="11787" max="11787" width="15.25" style="168" bestFit="1" customWidth="1"/>
    <col min="11788" max="12032" width="8.5" style="168"/>
    <col min="12033" max="12033" width="6.75" style="168" customWidth="1"/>
    <col min="12034" max="12034" width="3.25" style="168" customWidth="1"/>
    <col min="12035" max="12035" width="25.5" style="168" customWidth="1"/>
    <col min="12036" max="12036" width="25.125" style="168" customWidth="1"/>
    <col min="12037" max="12037" width="12.375" style="168" customWidth="1"/>
    <col min="12038" max="12038" width="23.875" style="168" customWidth="1"/>
    <col min="12039" max="12039" width="13.875" style="168" customWidth="1"/>
    <col min="12040" max="12040" width="22" style="168" customWidth="1"/>
    <col min="12041" max="12042" width="8.5" style="168"/>
    <col min="12043" max="12043" width="15.25" style="168" bestFit="1" customWidth="1"/>
    <col min="12044" max="12288" width="8.5" style="168"/>
    <col min="12289" max="12289" width="6.75" style="168" customWidth="1"/>
    <col min="12290" max="12290" width="3.25" style="168" customWidth="1"/>
    <col min="12291" max="12291" width="25.5" style="168" customWidth="1"/>
    <col min="12292" max="12292" width="25.125" style="168" customWidth="1"/>
    <col min="12293" max="12293" width="12.375" style="168" customWidth="1"/>
    <col min="12294" max="12294" width="23.875" style="168" customWidth="1"/>
    <col min="12295" max="12295" width="13.875" style="168" customWidth="1"/>
    <col min="12296" max="12296" width="22" style="168" customWidth="1"/>
    <col min="12297" max="12298" width="8.5" style="168"/>
    <col min="12299" max="12299" width="15.25" style="168" bestFit="1" customWidth="1"/>
    <col min="12300" max="12544" width="8.5" style="168"/>
    <col min="12545" max="12545" width="6.75" style="168" customWidth="1"/>
    <col min="12546" max="12546" width="3.25" style="168" customWidth="1"/>
    <col min="12547" max="12547" width="25.5" style="168" customWidth="1"/>
    <col min="12548" max="12548" width="25.125" style="168" customWidth="1"/>
    <col min="12549" max="12549" width="12.375" style="168" customWidth="1"/>
    <col min="12550" max="12550" width="23.875" style="168" customWidth="1"/>
    <col min="12551" max="12551" width="13.875" style="168" customWidth="1"/>
    <col min="12552" max="12552" width="22" style="168" customWidth="1"/>
    <col min="12553" max="12554" width="8.5" style="168"/>
    <col min="12555" max="12555" width="15.25" style="168" bestFit="1" customWidth="1"/>
    <col min="12556" max="12800" width="8.5" style="168"/>
    <col min="12801" max="12801" width="6.75" style="168" customWidth="1"/>
    <col min="12802" max="12802" width="3.25" style="168" customWidth="1"/>
    <col min="12803" max="12803" width="25.5" style="168" customWidth="1"/>
    <col min="12804" max="12804" width="25.125" style="168" customWidth="1"/>
    <col min="12805" max="12805" width="12.375" style="168" customWidth="1"/>
    <col min="12806" max="12806" width="23.875" style="168" customWidth="1"/>
    <col min="12807" max="12807" width="13.875" style="168" customWidth="1"/>
    <col min="12808" max="12808" width="22" style="168" customWidth="1"/>
    <col min="12809" max="12810" width="8.5" style="168"/>
    <col min="12811" max="12811" width="15.25" style="168" bestFit="1" customWidth="1"/>
    <col min="12812" max="13056" width="8.5" style="168"/>
    <col min="13057" max="13057" width="6.75" style="168" customWidth="1"/>
    <col min="13058" max="13058" width="3.25" style="168" customWidth="1"/>
    <col min="13059" max="13059" width="25.5" style="168" customWidth="1"/>
    <col min="13060" max="13060" width="25.125" style="168" customWidth="1"/>
    <col min="13061" max="13061" width="12.375" style="168" customWidth="1"/>
    <col min="13062" max="13062" width="23.875" style="168" customWidth="1"/>
    <col min="13063" max="13063" width="13.875" style="168" customWidth="1"/>
    <col min="13064" max="13064" width="22" style="168" customWidth="1"/>
    <col min="13065" max="13066" width="8.5" style="168"/>
    <col min="13067" max="13067" width="15.25" style="168" bestFit="1" customWidth="1"/>
    <col min="13068" max="13312" width="8.5" style="168"/>
    <col min="13313" max="13313" width="6.75" style="168" customWidth="1"/>
    <col min="13314" max="13314" width="3.25" style="168" customWidth="1"/>
    <col min="13315" max="13315" width="25.5" style="168" customWidth="1"/>
    <col min="13316" max="13316" width="25.125" style="168" customWidth="1"/>
    <col min="13317" max="13317" width="12.375" style="168" customWidth="1"/>
    <col min="13318" max="13318" width="23.875" style="168" customWidth="1"/>
    <col min="13319" max="13319" width="13.875" style="168" customWidth="1"/>
    <col min="13320" max="13320" width="22" style="168" customWidth="1"/>
    <col min="13321" max="13322" width="8.5" style="168"/>
    <col min="13323" max="13323" width="15.25" style="168" bestFit="1" customWidth="1"/>
    <col min="13324" max="13568" width="8.5" style="168"/>
    <col min="13569" max="13569" width="6.75" style="168" customWidth="1"/>
    <col min="13570" max="13570" width="3.25" style="168" customWidth="1"/>
    <col min="13571" max="13571" width="25.5" style="168" customWidth="1"/>
    <col min="13572" max="13572" width="25.125" style="168" customWidth="1"/>
    <col min="13573" max="13573" width="12.375" style="168" customWidth="1"/>
    <col min="13574" max="13574" width="23.875" style="168" customWidth="1"/>
    <col min="13575" max="13575" width="13.875" style="168" customWidth="1"/>
    <col min="13576" max="13576" width="22" style="168" customWidth="1"/>
    <col min="13577" max="13578" width="8.5" style="168"/>
    <col min="13579" max="13579" width="15.25" style="168" bestFit="1" customWidth="1"/>
    <col min="13580" max="13824" width="8.5" style="168"/>
    <col min="13825" max="13825" width="6.75" style="168" customWidth="1"/>
    <col min="13826" max="13826" width="3.25" style="168" customWidth="1"/>
    <col min="13827" max="13827" width="25.5" style="168" customWidth="1"/>
    <col min="13828" max="13828" width="25.125" style="168" customWidth="1"/>
    <col min="13829" max="13829" width="12.375" style="168" customWidth="1"/>
    <col min="13830" max="13830" width="23.875" style="168" customWidth="1"/>
    <col min="13831" max="13831" width="13.875" style="168" customWidth="1"/>
    <col min="13832" max="13832" width="22" style="168" customWidth="1"/>
    <col min="13833" max="13834" width="8.5" style="168"/>
    <col min="13835" max="13835" width="15.25" style="168" bestFit="1" customWidth="1"/>
    <col min="13836" max="14080" width="8.5" style="168"/>
    <col min="14081" max="14081" width="6.75" style="168" customWidth="1"/>
    <col min="14082" max="14082" width="3.25" style="168" customWidth="1"/>
    <col min="14083" max="14083" width="25.5" style="168" customWidth="1"/>
    <col min="14084" max="14084" width="25.125" style="168" customWidth="1"/>
    <col min="14085" max="14085" width="12.375" style="168" customWidth="1"/>
    <col min="14086" max="14086" width="23.875" style="168" customWidth="1"/>
    <col min="14087" max="14087" width="13.875" style="168" customWidth="1"/>
    <col min="14088" max="14088" width="22" style="168" customWidth="1"/>
    <col min="14089" max="14090" width="8.5" style="168"/>
    <col min="14091" max="14091" width="15.25" style="168" bestFit="1" customWidth="1"/>
    <col min="14092" max="14336" width="8.5" style="168"/>
    <col min="14337" max="14337" width="6.75" style="168" customWidth="1"/>
    <col min="14338" max="14338" width="3.25" style="168" customWidth="1"/>
    <col min="14339" max="14339" width="25.5" style="168" customWidth="1"/>
    <col min="14340" max="14340" width="25.125" style="168" customWidth="1"/>
    <col min="14341" max="14341" width="12.375" style="168" customWidth="1"/>
    <col min="14342" max="14342" width="23.875" style="168" customWidth="1"/>
    <col min="14343" max="14343" width="13.875" style="168" customWidth="1"/>
    <col min="14344" max="14344" width="22" style="168" customWidth="1"/>
    <col min="14345" max="14346" width="8.5" style="168"/>
    <col min="14347" max="14347" width="15.25" style="168" bestFit="1" customWidth="1"/>
    <col min="14348" max="14592" width="8.5" style="168"/>
    <col min="14593" max="14593" width="6.75" style="168" customWidth="1"/>
    <col min="14594" max="14594" width="3.25" style="168" customWidth="1"/>
    <col min="14595" max="14595" width="25.5" style="168" customWidth="1"/>
    <col min="14596" max="14596" width="25.125" style="168" customWidth="1"/>
    <col min="14597" max="14597" width="12.375" style="168" customWidth="1"/>
    <col min="14598" max="14598" width="23.875" style="168" customWidth="1"/>
    <col min="14599" max="14599" width="13.875" style="168" customWidth="1"/>
    <col min="14600" max="14600" width="22" style="168" customWidth="1"/>
    <col min="14601" max="14602" width="8.5" style="168"/>
    <col min="14603" max="14603" width="15.25" style="168" bestFit="1" customWidth="1"/>
    <col min="14604" max="14848" width="8.5" style="168"/>
    <col min="14849" max="14849" width="6.75" style="168" customWidth="1"/>
    <col min="14850" max="14850" width="3.25" style="168" customWidth="1"/>
    <col min="14851" max="14851" width="25.5" style="168" customWidth="1"/>
    <col min="14852" max="14852" width="25.125" style="168" customWidth="1"/>
    <col min="14853" max="14853" width="12.375" style="168" customWidth="1"/>
    <col min="14854" max="14854" width="23.875" style="168" customWidth="1"/>
    <col min="14855" max="14855" width="13.875" style="168" customWidth="1"/>
    <col min="14856" max="14856" width="22" style="168" customWidth="1"/>
    <col min="14857" max="14858" width="8.5" style="168"/>
    <col min="14859" max="14859" width="15.25" style="168" bestFit="1" customWidth="1"/>
    <col min="14860" max="15104" width="8.5" style="168"/>
    <col min="15105" max="15105" width="6.75" style="168" customWidth="1"/>
    <col min="15106" max="15106" width="3.25" style="168" customWidth="1"/>
    <col min="15107" max="15107" width="25.5" style="168" customWidth="1"/>
    <col min="15108" max="15108" width="25.125" style="168" customWidth="1"/>
    <col min="15109" max="15109" width="12.375" style="168" customWidth="1"/>
    <col min="15110" max="15110" width="23.875" style="168" customWidth="1"/>
    <col min="15111" max="15111" width="13.875" style="168" customWidth="1"/>
    <col min="15112" max="15112" width="22" style="168" customWidth="1"/>
    <col min="15113" max="15114" width="8.5" style="168"/>
    <col min="15115" max="15115" width="15.25" style="168" bestFit="1" customWidth="1"/>
    <col min="15116" max="15360" width="8.5" style="168"/>
    <col min="15361" max="15361" width="6.75" style="168" customWidth="1"/>
    <col min="15362" max="15362" width="3.25" style="168" customWidth="1"/>
    <col min="15363" max="15363" width="25.5" style="168" customWidth="1"/>
    <col min="15364" max="15364" width="25.125" style="168" customWidth="1"/>
    <col min="15365" max="15365" width="12.375" style="168" customWidth="1"/>
    <col min="15366" max="15366" width="23.875" style="168" customWidth="1"/>
    <col min="15367" max="15367" width="13.875" style="168" customWidth="1"/>
    <col min="15368" max="15368" width="22" style="168" customWidth="1"/>
    <col min="15369" max="15370" width="8.5" style="168"/>
    <col min="15371" max="15371" width="15.25" style="168" bestFit="1" customWidth="1"/>
    <col min="15372" max="15616" width="8.5" style="168"/>
    <col min="15617" max="15617" width="6.75" style="168" customWidth="1"/>
    <col min="15618" max="15618" width="3.25" style="168" customWidth="1"/>
    <col min="15619" max="15619" width="25.5" style="168" customWidth="1"/>
    <col min="15620" max="15620" width="25.125" style="168" customWidth="1"/>
    <col min="15621" max="15621" width="12.375" style="168" customWidth="1"/>
    <col min="15622" max="15622" width="23.875" style="168" customWidth="1"/>
    <col min="15623" max="15623" width="13.875" style="168" customWidth="1"/>
    <col min="15624" max="15624" width="22" style="168" customWidth="1"/>
    <col min="15625" max="15626" width="8.5" style="168"/>
    <col min="15627" max="15627" width="15.25" style="168" bestFit="1" customWidth="1"/>
    <col min="15628" max="15872" width="8.5" style="168"/>
    <col min="15873" max="15873" width="6.75" style="168" customWidth="1"/>
    <col min="15874" max="15874" width="3.25" style="168" customWidth="1"/>
    <col min="15875" max="15875" width="25.5" style="168" customWidth="1"/>
    <col min="15876" max="15876" width="25.125" style="168" customWidth="1"/>
    <col min="15877" max="15877" width="12.375" style="168" customWidth="1"/>
    <col min="15878" max="15878" width="23.875" style="168" customWidth="1"/>
    <col min="15879" max="15879" width="13.875" style="168" customWidth="1"/>
    <col min="15880" max="15880" width="22" style="168" customWidth="1"/>
    <col min="15881" max="15882" width="8.5" style="168"/>
    <col min="15883" max="15883" width="15.25" style="168" bestFit="1" customWidth="1"/>
    <col min="15884" max="16128" width="8.5" style="168"/>
    <col min="16129" max="16129" width="6.75" style="168" customWidth="1"/>
    <col min="16130" max="16130" width="3.25" style="168" customWidth="1"/>
    <col min="16131" max="16131" width="25.5" style="168" customWidth="1"/>
    <col min="16132" max="16132" width="25.125" style="168" customWidth="1"/>
    <col min="16133" max="16133" width="12.375" style="168" customWidth="1"/>
    <col min="16134" max="16134" width="23.875" style="168" customWidth="1"/>
    <col min="16135" max="16135" width="13.875" style="168" customWidth="1"/>
    <col min="16136" max="16136" width="22" style="168" customWidth="1"/>
    <col min="16137" max="16138" width="8.5" style="168"/>
    <col min="16139" max="16139" width="15.25" style="168" bestFit="1" customWidth="1"/>
    <col min="16140" max="16384" width="8.5" style="168"/>
  </cols>
  <sheetData>
    <row r="1" spans="1:13" ht="48" customHeight="1">
      <c r="A1" s="898" t="s">
        <v>996</v>
      </c>
      <c r="B1" s="899"/>
      <c r="C1" s="899"/>
      <c r="D1" s="899"/>
      <c r="E1" s="899"/>
      <c r="F1" s="899"/>
      <c r="G1" s="899"/>
      <c r="H1" s="899"/>
    </row>
    <row r="2" spans="1:13" s="457" customFormat="1" ht="23.25" customHeight="1">
      <c r="A2" s="900" t="str">
        <f>"제( "&amp;[1]자료입력방법!F13&amp;" )기 "&amp;YEAR([1]자료입력방법!C13)&amp;"년 "&amp;MONTH([1]자료입력방법!C13)&amp;"월 "&amp;DAY([1]자료입력방법!C13)&amp;"일 현재"</f>
        <v>제( 2 )기 2018년 6월 30일 현재</v>
      </c>
      <c r="B2" s="900"/>
      <c r="C2" s="900"/>
      <c r="D2" s="900"/>
      <c r="E2" s="900"/>
      <c r="F2" s="900"/>
      <c r="G2" s="900"/>
      <c r="H2" s="900"/>
    </row>
    <row r="3" spans="1:13" s="457" customFormat="1" ht="22.5" customHeight="1">
      <c r="A3" s="900" t="str">
        <f>"제( "&amp;[1]자료입력방법!F15&amp;" )기 "&amp;YEAR([1]자료입력방법!C15)&amp;"년 "&amp;MONTH([1]자료입력방법!C15)&amp;"월 "&amp;DAY([1]자료입력방법!C15)&amp;"일 현재"</f>
        <v>제( 1 )기 2017년 6월 30일 현재</v>
      </c>
      <c r="B3" s="900"/>
      <c r="C3" s="900"/>
      <c r="D3" s="900"/>
      <c r="E3" s="900"/>
      <c r="F3" s="900"/>
      <c r="G3" s="900"/>
      <c r="H3" s="900"/>
    </row>
    <row r="4" spans="1:13" s="457" customFormat="1" ht="35.1" customHeight="1" thickBot="1">
      <c r="B4" s="901"/>
      <c r="C4" s="901"/>
      <c r="D4" s="413"/>
      <c r="E4" s="413"/>
      <c r="F4" s="413"/>
      <c r="G4" s="413"/>
      <c r="H4" s="902" t="s">
        <v>997</v>
      </c>
    </row>
    <row r="5" spans="1:13" s="457" customFormat="1" ht="35.1" customHeight="1">
      <c r="A5" s="903" t="s">
        <v>998</v>
      </c>
      <c r="B5" s="904"/>
      <c r="C5" s="905"/>
      <c r="D5" s="906" t="str">
        <f>'1.통합(FP)'!C6</f>
        <v>제 2 (당)기</v>
      </c>
      <c r="E5" s="907"/>
      <c r="F5" s="908" t="str">
        <f>'1.통합(FP)'!D6</f>
        <v>제 1 (전)기</v>
      </c>
      <c r="G5" s="909"/>
      <c r="H5" s="910" t="s">
        <v>999</v>
      </c>
    </row>
    <row r="6" spans="1:13" s="457" customFormat="1" ht="35.1" customHeight="1" thickBot="1">
      <c r="A6" s="911"/>
      <c r="B6" s="912"/>
      <c r="C6" s="913"/>
      <c r="D6" s="914" t="s">
        <v>8</v>
      </c>
      <c r="E6" s="915" t="s">
        <v>1000</v>
      </c>
      <c r="F6" s="916" t="s">
        <v>8</v>
      </c>
      <c r="G6" s="914" t="s">
        <v>1000</v>
      </c>
      <c r="H6" s="917"/>
    </row>
    <row r="7" spans="1:13" s="457" customFormat="1" ht="30.75" customHeight="1">
      <c r="A7" s="918" t="s">
        <v>1001</v>
      </c>
      <c r="B7" s="919" t="s">
        <v>1002</v>
      </c>
      <c r="C7" s="920"/>
      <c r="D7" s="921">
        <f>'1.통합(FP)'!C8</f>
        <v>20629427015</v>
      </c>
      <c r="E7" s="922">
        <f>IFERROR((D7/$D$20*100),"")</f>
        <v>5.7685854527891047</v>
      </c>
      <c r="F7" s="923">
        <f>'1.통합(FP)'!D8</f>
        <v>20174334668</v>
      </c>
      <c r="G7" s="924">
        <f>IFERROR((F7/$F$20*100),"")</f>
        <v>5.9329244760856668</v>
      </c>
      <c r="H7" s="925">
        <f t="shared" ref="H7:H38" si="0">D7-F7</f>
        <v>455092347</v>
      </c>
    </row>
    <row r="8" spans="1:13" s="457" customFormat="1" ht="30.75" customHeight="1">
      <c r="A8" s="926"/>
      <c r="B8" s="927">
        <v>1</v>
      </c>
      <c r="C8" s="928" t="s">
        <v>1003</v>
      </c>
      <c r="D8" s="929">
        <f>'1.통합(FP)'!C9</f>
        <v>1975451981</v>
      </c>
      <c r="E8" s="922">
        <f t="shared" ref="E8:E20" si="1">IFERROR((D8/$D$20*100),"")</f>
        <v>0.55239360511535851</v>
      </c>
      <c r="F8" s="930">
        <f>'1.통합(FP)'!D9</f>
        <v>2044356660</v>
      </c>
      <c r="G8" s="931">
        <f t="shared" ref="G8:G20" si="2">IFERROR((F8/$F$20*100),"")</f>
        <v>0.60121009518105528</v>
      </c>
      <c r="H8" s="932">
        <f t="shared" si="0"/>
        <v>-68904679</v>
      </c>
    </row>
    <row r="9" spans="1:13" s="457" customFormat="1" ht="30.75" customHeight="1">
      <c r="A9" s="926"/>
      <c r="B9" s="927">
        <v>2</v>
      </c>
      <c r="C9" s="928" t="s">
        <v>17</v>
      </c>
      <c r="D9" s="929">
        <f>'1.통합(FP)'!C11-'1.통합(FP)'!C12-'1.통합(FP)'!C13</f>
        <v>3665715064</v>
      </c>
      <c r="E9" s="922">
        <f t="shared" si="1"/>
        <v>1.0250401320833913</v>
      </c>
      <c r="F9" s="930">
        <f>'1.통합(FP)'!D11-'1.통합(FP)'!D12-'1.통합(FP)'!D13</f>
        <v>3310501353</v>
      </c>
      <c r="G9" s="931">
        <f t="shared" si="2"/>
        <v>0.97356144966120661</v>
      </c>
      <c r="H9" s="932">
        <f t="shared" si="0"/>
        <v>355213711</v>
      </c>
    </row>
    <row r="10" spans="1:13" s="457" customFormat="1" ht="30.75" customHeight="1">
      <c r="A10" s="926"/>
      <c r="B10" s="927">
        <v>3</v>
      </c>
      <c r="C10" s="928" t="s">
        <v>1004</v>
      </c>
      <c r="D10" s="929">
        <f>'1.통합(FP)'!C14+'1.통합(FP)'!C19-'1.통합(FP)'!C15-'1.통합(FP)'!C20-'1.통합(FP)'!C21</f>
        <v>11814533890</v>
      </c>
      <c r="E10" s="922">
        <f t="shared" si="1"/>
        <v>3.3036859569479353</v>
      </c>
      <c r="F10" s="930">
        <f>'1.통합(FP)'!D14+'1.통합(FP)'!D19-'1.통합(FP)'!D15-'1.통합(FP)'!D20-'1.통합(FP)'!D21</f>
        <v>11829173190</v>
      </c>
      <c r="G10" s="931">
        <f t="shared" si="2"/>
        <v>3.4787561674649705</v>
      </c>
      <c r="H10" s="932">
        <f t="shared" si="0"/>
        <v>-14639300</v>
      </c>
    </row>
    <row r="11" spans="1:13" s="457" customFormat="1" ht="30.75" customHeight="1">
      <c r="A11" s="926"/>
      <c r="B11" s="927">
        <v>4</v>
      </c>
      <c r="C11" s="928" t="s">
        <v>1005</v>
      </c>
      <c r="D11" s="929">
        <f>D7-D8-D9-D10</f>
        <v>3173726080</v>
      </c>
      <c r="E11" s="922">
        <f t="shared" si="1"/>
        <v>0.88746575864241894</v>
      </c>
      <c r="F11" s="930">
        <f>F7-F8-F9-F10</f>
        <v>2990303465</v>
      </c>
      <c r="G11" s="931">
        <f t="shared" si="2"/>
        <v>0.87939676377843456</v>
      </c>
      <c r="H11" s="932">
        <f t="shared" si="0"/>
        <v>183422615</v>
      </c>
    </row>
    <row r="12" spans="1:13" s="457" customFormat="1" ht="30.75" customHeight="1">
      <c r="A12" s="926"/>
      <c r="B12" s="933" t="s">
        <v>1006</v>
      </c>
      <c r="C12" s="934"/>
      <c r="D12" s="935">
        <f>'1.통합(FP)'!C51</f>
        <v>79379828049</v>
      </c>
      <c r="E12" s="922">
        <f t="shared" si="1"/>
        <v>22.196899651910272</v>
      </c>
      <c r="F12" s="936">
        <f>'1.통합(FP)'!D51</f>
        <v>106898517138</v>
      </c>
      <c r="G12" s="937">
        <f t="shared" si="2"/>
        <v>31.437013374784932</v>
      </c>
      <c r="H12" s="938">
        <f t="shared" si="0"/>
        <v>-27518689089</v>
      </c>
    </row>
    <row r="13" spans="1:13" s="457" customFormat="1" ht="30.75" customHeight="1">
      <c r="A13" s="926"/>
      <c r="B13" s="933" t="s">
        <v>1007</v>
      </c>
      <c r="C13" s="934"/>
      <c r="D13" s="935">
        <f>'1.통합(FP)'!C57+'1.통합(FP)'!C60+'1.통합(FP)'!C62+'1.통합(FP)'!C64+'1.통합(FP)'!C66+-'1.통합(FP)'!C58+-'1.통합(FP)'!C59+-'1.통합(FP)'!C61+-'1.통합(FP)'!C63+-'1.통합(FP)'!C65+-'1.통합(FP)'!C67</f>
        <v>218925175912</v>
      </c>
      <c r="E13" s="922">
        <f t="shared" si="1"/>
        <v>61.217821711528465</v>
      </c>
      <c r="F13" s="935">
        <f>'1.통합(FP)'!D57+'1.통합(FP)'!D60+'1.통합(FP)'!D62+'1.통합(FP)'!D64+'1.통합(FP)'!D66+-'1.통합(FP)'!D58+-'1.통합(FP)'!D59+-'1.통합(FP)'!D61+-'1.통합(FP)'!D63+-'1.통합(FP)'!D65+-'1.통합(FP)'!D67</f>
        <v>178304998719</v>
      </c>
      <c r="G13" s="937">
        <f t="shared" si="2"/>
        <v>52.436430173151848</v>
      </c>
      <c r="H13" s="938">
        <f t="shared" si="0"/>
        <v>40620177193</v>
      </c>
      <c r="K13" s="939"/>
      <c r="L13" s="939"/>
    </row>
    <row r="14" spans="1:13" s="457" customFormat="1" ht="30.75" customHeight="1">
      <c r="A14" s="926"/>
      <c r="B14" s="933" t="s">
        <v>1008</v>
      </c>
      <c r="C14" s="934"/>
      <c r="D14" s="935">
        <f>'1.통합(FP)'!C68</f>
        <v>0</v>
      </c>
      <c r="E14" s="922">
        <f t="shared" si="1"/>
        <v>0</v>
      </c>
      <c r="F14" s="936">
        <f>'1.통합(FP)'!D68</f>
        <v>0</v>
      </c>
      <c r="G14" s="937">
        <f t="shared" si="2"/>
        <v>0</v>
      </c>
      <c r="H14" s="938">
        <f t="shared" si="0"/>
        <v>0</v>
      </c>
      <c r="M14" s="457" t="s">
        <v>374</v>
      </c>
    </row>
    <row r="15" spans="1:13" s="457" customFormat="1" ht="30.75" customHeight="1">
      <c r="A15" s="926"/>
      <c r="B15" s="940" t="s">
        <v>133</v>
      </c>
      <c r="C15" s="941" t="s">
        <v>462</v>
      </c>
      <c r="D15" s="942">
        <f>D16+D17+D18+D19</f>
        <v>38682305117</v>
      </c>
      <c r="E15" s="922">
        <f t="shared" si="1"/>
        <v>10.816693183772157</v>
      </c>
      <c r="F15" s="943">
        <f>F16+F17+F18+F19</f>
        <v>34662457578</v>
      </c>
      <c r="G15" s="937">
        <f t="shared" si="2"/>
        <v>10.193631975977553</v>
      </c>
      <c r="H15" s="938">
        <f t="shared" si="0"/>
        <v>4019847539</v>
      </c>
    </row>
    <row r="16" spans="1:13" s="457" customFormat="1" ht="30.75" customHeight="1">
      <c r="A16" s="926"/>
      <c r="B16" s="944">
        <v>1</v>
      </c>
      <c r="C16" s="928" t="s">
        <v>137</v>
      </c>
      <c r="D16" s="929">
        <f>'1.통합(FP)'!C72</f>
        <v>8971310000</v>
      </c>
      <c r="E16" s="922">
        <f t="shared" si="1"/>
        <v>2.508638185676793</v>
      </c>
      <c r="F16" s="930">
        <f>'1.통합(FP)'!D72</f>
        <v>8568470000</v>
      </c>
      <c r="G16" s="931">
        <f t="shared" si="2"/>
        <v>2.5198395001467198</v>
      </c>
      <c r="H16" s="932">
        <f t="shared" si="0"/>
        <v>402840000</v>
      </c>
    </row>
    <row r="17" spans="1:14" s="457" customFormat="1" ht="30.75" customHeight="1">
      <c r="A17" s="926"/>
      <c r="B17" s="944">
        <v>2</v>
      </c>
      <c r="C17" s="928" t="s">
        <v>160</v>
      </c>
      <c r="D17" s="929">
        <f>'1.통합(FP)'!C83</f>
        <v>29501104192</v>
      </c>
      <c r="E17" s="922">
        <f t="shared" si="1"/>
        <v>8.2493634146719828</v>
      </c>
      <c r="F17" s="930">
        <f>'1.통합(FP)'!D83</f>
        <v>25821489978</v>
      </c>
      <c r="G17" s="931">
        <f t="shared" si="2"/>
        <v>7.5936556233734898</v>
      </c>
      <c r="H17" s="932">
        <f t="shared" si="0"/>
        <v>3679614214</v>
      </c>
    </row>
    <row r="18" spans="1:14" s="457" customFormat="1" ht="30.75" customHeight="1">
      <c r="A18" s="926"/>
      <c r="B18" s="944">
        <v>3</v>
      </c>
      <c r="C18" s="928" t="s">
        <v>201</v>
      </c>
      <c r="D18" s="929">
        <f>'1.통합(FP)'!C103</f>
        <v>1000</v>
      </c>
      <c r="E18" s="922">
        <f t="shared" si="1"/>
        <v>2.7962897120674602E-7</v>
      </c>
      <c r="F18" s="930">
        <f>'1.통합(FP)'!D103</f>
        <v>1000</v>
      </c>
      <c r="G18" s="931">
        <f t="shared" si="2"/>
        <v>2.9408278259090827E-7</v>
      </c>
      <c r="H18" s="932">
        <f t="shared" si="0"/>
        <v>0</v>
      </c>
    </row>
    <row r="19" spans="1:14" s="457" customFormat="1" ht="30.75" customHeight="1">
      <c r="A19" s="926"/>
      <c r="B19" s="945">
        <v>4</v>
      </c>
      <c r="C19" s="946" t="s">
        <v>214</v>
      </c>
      <c r="D19" s="947">
        <f>'1.통합(FP)'!C113</f>
        <v>209889925</v>
      </c>
      <c r="E19" s="922">
        <f t="shared" si="1"/>
        <v>5.8691303794411086E-2</v>
      </c>
      <c r="F19" s="948">
        <f>'1.통합(FP)'!D113</f>
        <v>272496600</v>
      </c>
      <c r="G19" s="949">
        <f t="shared" si="2"/>
        <v>8.0136558374561684E-2</v>
      </c>
      <c r="H19" s="950">
        <f t="shared" si="0"/>
        <v>-62606675</v>
      </c>
    </row>
    <row r="20" spans="1:14" s="457" customFormat="1" ht="30.75" customHeight="1" thickBot="1">
      <c r="A20" s="951"/>
      <c r="B20" s="952" t="s">
        <v>1009</v>
      </c>
      <c r="C20" s="953"/>
      <c r="D20" s="954">
        <f>D7+D12+D13+D14+D15</f>
        <v>357616736093</v>
      </c>
      <c r="E20" s="955">
        <f t="shared" si="1"/>
        <v>100</v>
      </c>
      <c r="F20" s="954">
        <f>F7+F12+F13+F14+F15</f>
        <v>340040308103</v>
      </c>
      <c r="G20" s="956">
        <f t="shared" si="2"/>
        <v>100</v>
      </c>
      <c r="H20" s="957">
        <f t="shared" si="0"/>
        <v>17576427990</v>
      </c>
    </row>
    <row r="21" spans="1:14" s="457" customFormat="1" ht="30.75" customHeight="1">
      <c r="A21" s="958" t="s">
        <v>1010</v>
      </c>
      <c r="B21" s="959" t="s">
        <v>1011</v>
      </c>
      <c r="C21" s="960"/>
      <c r="D21" s="961">
        <f>'1.통합(FP)'!G8</f>
        <v>31940556080</v>
      </c>
      <c r="E21" s="962">
        <f>IFERROR((D21/$D$31*100),"")</f>
        <v>9.7011980497507757</v>
      </c>
      <c r="F21" s="963">
        <f>'1.통합(FP)'!H8</f>
        <v>31478219677</v>
      </c>
      <c r="G21" s="964">
        <f>IFERROR((F21/$F$31*100),"")</f>
        <v>9.9811658360094242</v>
      </c>
      <c r="H21" s="965">
        <f t="shared" si="0"/>
        <v>462336403</v>
      </c>
    </row>
    <row r="22" spans="1:14" s="457" customFormat="1" ht="30.75" customHeight="1">
      <c r="A22" s="966"/>
      <c r="B22" s="927">
        <v>1</v>
      </c>
      <c r="C22" s="928" t="s">
        <v>14</v>
      </c>
      <c r="D22" s="967">
        <f>'1.통합(FP)'!G9</f>
        <v>1139461640</v>
      </c>
      <c r="E22" s="968">
        <f t="shared" ref="E22:E31" si="3">IFERROR((D22/$D$31*100),"")</f>
        <v>0.34608486502385966</v>
      </c>
      <c r="F22" s="969">
        <f>'1.통합(FP)'!H9</f>
        <v>1136534587</v>
      </c>
      <c r="G22" s="970">
        <f t="shared" ref="G22:G31" si="4">IFERROR((F22/$F$31*100),"")</f>
        <v>0.3603742621917112</v>
      </c>
      <c r="H22" s="932">
        <f t="shared" si="0"/>
        <v>2927053</v>
      </c>
    </row>
    <row r="23" spans="1:14" s="457" customFormat="1" ht="30.75" customHeight="1">
      <c r="A23" s="966"/>
      <c r="B23" s="927">
        <v>2</v>
      </c>
      <c r="C23" s="928" t="s">
        <v>26</v>
      </c>
      <c r="D23" s="967">
        <f>'1.통합(FP)'!G15-'1.통합(FP)'!G16</f>
        <v>21100000000</v>
      </c>
      <c r="E23" s="968">
        <f t="shared" si="3"/>
        <v>6.4086322835786209</v>
      </c>
      <c r="F23" s="971">
        <f>'1.통합(FP)'!H15-'1.통합(FP)'!H16</f>
        <v>20850000000</v>
      </c>
      <c r="G23" s="970">
        <f t="shared" si="4"/>
        <v>6.6111524036682745</v>
      </c>
      <c r="H23" s="932">
        <f t="shared" si="0"/>
        <v>250000000</v>
      </c>
    </row>
    <row r="24" spans="1:14" s="457" customFormat="1" ht="30.75" customHeight="1">
      <c r="A24" s="966"/>
      <c r="B24" s="927">
        <v>3</v>
      </c>
      <c r="C24" s="928" t="s">
        <v>1012</v>
      </c>
      <c r="D24" s="967">
        <f>D21-D22-D23</f>
        <v>9701094440</v>
      </c>
      <c r="E24" s="968">
        <f t="shared" si="3"/>
        <v>2.9464809011482962</v>
      </c>
      <c r="F24" s="969">
        <f>F21-F22-F23</f>
        <v>9491685090</v>
      </c>
      <c r="G24" s="970">
        <f t="shared" si="4"/>
        <v>3.0096391701494398</v>
      </c>
      <c r="H24" s="932">
        <f t="shared" si="0"/>
        <v>209409350</v>
      </c>
    </row>
    <row r="25" spans="1:14" s="457" customFormat="1" ht="30.75" customHeight="1">
      <c r="A25" s="966"/>
      <c r="B25" s="933" t="s">
        <v>1013</v>
      </c>
      <c r="C25" s="934"/>
      <c r="D25" s="942">
        <f>'1.통합(FP)'!G39</f>
        <v>265822779500</v>
      </c>
      <c r="E25" s="972">
        <f t="shared" si="3"/>
        <v>80.737461915369707</v>
      </c>
      <c r="F25" s="943">
        <f>'1.통합(FP)'!H39</f>
        <v>250902689102</v>
      </c>
      <c r="G25" s="973">
        <f t="shared" si="4"/>
        <v>79.556638663957841</v>
      </c>
      <c r="H25" s="938">
        <f t="shared" si="0"/>
        <v>14920090398</v>
      </c>
      <c r="K25" s="939"/>
    </row>
    <row r="26" spans="1:14" s="457" customFormat="1" ht="30.75" customHeight="1">
      <c r="A26" s="966"/>
      <c r="B26" s="933" t="s">
        <v>1014</v>
      </c>
      <c r="C26" s="934"/>
      <c r="D26" s="942">
        <f>'1.통합(FP)'!G43</f>
        <v>29682966593</v>
      </c>
      <c r="E26" s="972">
        <f t="shared" si="3"/>
        <v>9.0155079611509699</v>
      </c>
      <c r="F26" s="943">
        <f>'1.통합(FP)'!H43</f>
        <v>31577079023</v>
      </c>
      <c r="G26" s="973">
        <f t="shared" si="4"/>
        <v>10.012512320562566</v>
      </c>
      <c r="H26" s="938">
        <f t="shared" si="0"/>
        <v>-1894112430</v>
      </c>
    </row>
    <row r="27" spans="1:14" s="457" customFormat="1" ht="30.75" customHeight="1">
      <c r="A27" s="966"/>
      <c r="B27" s="933" t="s">
        <v>1015</v>
      </c>
      <c r="C27" s="934"/>
      <c r="D27" s="942">
        <f>'1.통합(FP)'!G51</f>
        <v>0</v>
      </c>
      <c r="E27" s="972">
        <f t="shared" si="3"/>
        <v>0</v>
      </c>
      <c r="F27" s="943">
        <f>'1.통합(FP)'!H51</f>
        <v>0</v>
      </c>
      <c r="G27" s="973">
        <f t="shared" si="4"/>
        <v>0</v>
      </c>
      <c r="H27" s="938">
        <f t="shared" si="0"/>
        <v>0</v>
      </c>
    </row>
    <row r="28" spans="1:14" s="457" customFormat="1" ht="30.75" customHeight="1">
      <c r="A28" s="966"/>
      <c r="B28" s="933" t="s">
        <v>1016</v>
      </c>
      <c r="C28" s="934"/>
      <c r="D28" s="942">
        <f>'1.통합(FP)'!G56</f>
        <v>1797116178</v>
      </c>
      <c r="E28" s="972">
        <f t="shared" si="3"/>
        <v>0.54583207372854137</v>
      </c>
      <c r="F28" s="943">
        <f>'1.통합(FP)'!H56</f>
        <v>1418193640</v>
      </c>
      <c r="G28" s="973">
        <f t="shared" si="4"/>
        <v>0.44968317947017067</v>
      </c>
      <c r="H28" s="938">
        <f t="shared" si="0"/>
        <v>378922538</v>
      </c>
    </row>
    <row r="29" spans="1:14" s="457" customFormat="1" ht="30.75" customHeight="1">
      <c r="A29" s="966"/>
      <c r="B29" s="927">
        <v>1</v>
      </c>
      <c r="C29" s="928" t="s">
        <v>109</v>
      </c>
      <c r="D29" s="967">
        <f>'1.통합(FP)'!G57-'1.통합(FP)'!G58-'1.통합(FP)'!G59</f>
        <v>272000000</v>
      </c>
      <c r="E29" s="968">
        <f t="shared" si="3"/>
        <v>8.2613648394947142E-2</v>
      </c>
      <c r="F29" s="971">
        <f>'1.통합(FP)'!H57-'1.통합(FP)'!H58-'1.통합(FP)'!H59</f>
        <v>408000000</v>
      </c>
      <c r="G29" s="970">
        <f t="shared" si="4"/>
        <v>0.12936931322286119</v>
      </c>
      <c r="H29" s="932">
        <f t="shared" si="0"/>
        <v>-136000000</v>
      </c>
      <c r="L29" s="974"/>
      <c r="M29" s="974"/>
      <c r="N29" s="974"/>
    </row>
    <row r="30" spans="1:14" s="457" customFormat="1" ht="30.75" customHeight="1">
      <c r="A30" s="966"/>
      <c r="B30" s="975">
        <v>2</v>
      </c>
      <c r="C30" s="946" t="s">
        <v>1017</v>
      </c>
      <c r="D30" s="976">
        <f>D28-D29</f>
        <v>1525116178</v>
      </c>
      <c r="E30" s="977">
        <f t="shared" si="3"/>
        <v>0.4632184253335942</v>
      </c>
      <c r="F30" s="978">
        <f>F28-F29</f>
        <v>1010193640</v>
      </c>
      <c r="G30" s="979">
        <f t="shared" si="4"/>
        <v>0.32031386624730951</v>
      </c>
      <c r="H30" s="950">
        <f t="shared" si="0"/>
        <v>514922538</v>
      </c>
      <c r="L30" s="974"/>
      <c r="M30" s="974"/>
      <c r="N30" s="974"/>
    </row>
    <row r="31" spans="1:14" s="457" customFormat="1" ht="30.75" customHeight="1" thickBot="1">
      <c r="A31" s="980"/>
      <c r="B31" s="981" t="s">
        <v>1018</v>
      </c>
      <c r="C31" s="982"/>
      <c r="D31" s="983">
        <f>D21+D25+D26+D27+D28</f>
        <v>329243418351</v>
      </c>
      <c r="E31" s="984">
        <f t="shared" si="3"/>
        <v>100</v>
      </c>
      <c r="F31" s="985">
        <f>F21+F25+F26+F27+F28</f>
        <v>315376181442</v>
      </c>
      <c r="G31" s="986">
        <f t="shared" si="4"/>
        <v>100</v>
      </c>
      <c r="H31" s="987">
        <f t="shared" si="0"/>
        <v>13867236909</v>
      </c>
      <c r="L31" s="974"/>
      <c r="M31" s="974"/>
      <c r="N31" s="974"/>
    </row>
    <row r="32" spans="1:14" s="457" customFormat="1" ht="30.75" customHeight="1">
      <c r="A32" s="988" t="s">
        <v>1019</v>
      </c>
      <c r="B32" s="989" t="s">
        <v>1020</v>
      </c>
      <c r="C32" s="990"/>
      <c r="D32" s="961">
        <f>'1.통합(FP)'!G75</f>
        <v>15563414323</v>
      </c>
      <c r="E32" s="962">
        <f>IFERROR((D32/$D$37*100),"")</f>
        <v>54.852289268808484</v>
      </c>
      <c r="F32" s="963">
        <f>'1.통합(FP)'!H75</f>
        <v>12614295285</v>
      </c>
      <c r="G32" s="964">
        <f>IFERROR((F32/$F$37*100),"")</f>
        <v>51.144301431707603</v>
      </c>
      <c r="H32" s="991">
        <f t="shared" si="0"/>
        <v>2949119038</v>
      </c>
    </row>
    <row r="33" spans="1:11" s="457" customFormat="1" ht="30.75" customHeight="1">
      <c r="A33" s="992"/>
      <c r="B33" s="993" t="s">
        <v>1021</v>
      </c>
      <c r="C33" s="994"/>
      <c r="D33" s="942">
        <f>'1.통합(FP)'!G81</f>
        <v>2995604219</v>
      </c>
      <c r="E33" s="972">
        <f t="shared" ref="E33:E37" si="5">IFERROR((D33/$D$37*100),"")</f>
        <v>10.557821423067896</v>
      </c>
      <c r="F33" s="943">
        <f>'1.통합(FP)'!H81</f>
        <v>2995604219</v>
      </c>
      <c r="G33" s="973">
        <f t="shared" ref="G33:G37" si="6">IFERROR((F33/$F$37*100),"")</f>
        <v>12.145592098895522</v>
      </c>
      <c r="H33" s="938">
        <f t="shared" si="0"/>
        <v>0</v>
      </c>
    </row>
    <row r="34" spans="1:11" s="457" customFormat="1" ht="30.75" customHeight="1">
      <c r="A34" s="992"/>
      <c r="B34" s="993" t="s">
        <v>1022</v>
      </c>
      <c r="C34" s="994"/>
      <c r="D34" s="942">
        <f>'1.통합(FP)'!G86</f>
        <v>-166878416</v>
      </c>
      <c r="E34" s="972">
        <f t="shared" si="5"/>
        <v>-0.58815263522381767</v>
      </c>
      <c r="F34" s="943">
        <f>'1.통합(FP)'!H86</f>
        <v>-225141358</v>
      </c>
      <c r="G34" s="973">
        <f t="shared" si="6"/>
        <v>-0.91282923208468347</v>
      </c>
      <c r="H34" s="938">
        <f t="shared" si="0"/>
        <v>58262942</v>
      </c>
      <c r="K34" s="939"/>
    </row>
    <row r="35" spans="1:11" s="457" customFormat="1" ht="30.75" customHeight="1">
      <c r="A35" s="992"/>
      <c r="B35" s="993" t="s">
        <v>1023</v>
      </c>
      <c r="C35" s="994"/>
      <c r="D35" s="942">
        <f>'1.통합(FP)'!G89</f>
        <v>0</v>
      </c>
      <c r="E35" s="972">
        <f t="shared" si="5"/>
        <v>0</v>
      </c>
      <c r="F35" s="943">
        <f>'1.통합(FP)'!H89</f>
        <v>0</v>
      </c>
      <c r="G35" s="973">
        <f t="shared" si="6"/>
        <v>0</v>
      </c>
      <c r="H35" s="938">
        <f t="shared" si="0"/>
        <v>0</v>
      </c>
    </row>
    <row r="36" spans="1:11" s="457" customFormat="1" ht="30.75" customHeight="1">
      <c r="A36" s="992"/>
      <c r="B36" s="995" t="s">
        <v>1024</v>
      </c>
      <c r="C36" s="996"/>
      <c r="D36" s="997">
        <f>'1.통합(FP)'!G95</f>
        <v>9981177616</v>
      </c>
      <c r="E36" s="998">
        <f t="shared" si="5"/>
        <v>35.178041943347438</v>
      </c>
      <c r="F36" s="999">
        <f>'1.통합(FP)'!H95</f>
        <v>9279368515</v>
      </c>
      <c r="G36" s="1000">
        <f t="shared" si="6"/>
        <v>37.622935701481559</v>
      </c>
      <c r="H36" s="1001">
        <f t="shared" si="0"/>
        <v>701809101</v>
      </c>
    </row>
    <row r="37" spans="1:11" s="457" customFormat="1" ht="30.75" customHeight="1" thickBot="1">
      <c r="A37" s="1002"/>
      <c r="B37" s="1003" t="s">
        <v>1025</v>
      </c>
      <c r="C37" s="1004"/>
      <c r="D37" s="1005">
        <f>D32+D33+D34+D35+D36</f>
        <v>28373317742</v>
      </c>
      <c r="E37" s="1006">
        <f t="shared" si="5"/>
        <v>100</v>
      </c>
      <c r="F37" s="1007">
        <f>F32+F33+F34+F35+F36</f>
        <v>24664126661</v>
      </c>
      <c r="G37" s="1008">
        <f t="shared" si="6"/>
        <v>100</v>
      </c>
      <c r="H37" s="1009">
        <f t="shared" si="0"/>
        <v>3709191081</v>
      </c>
    </row>
    <row r="38" spans="1:11" s="457" customFormat="1" ht="30.75" customHeight="1" thickBot="1">
      <c r="A38" s="1010" t="s">
        <v>1026</v>
      </c>
      <c r="B38" s="1011"/>
      <c r="C38" s="1011"/>
      <c r="D38" s="1012">
        <f>SUM(D31,D37)</f>
        <v>357616736093</v>
      </c>
      <c r="E38" s="1013"/>
      <c r="F38" s="1014">
        <f>SUM(F31,F37)</f>
        <v>340040308103</v>
      </c>
      <c r="G38" s="1015"/>
      <c r="H38" s="1016">
        <f t="shared" si="0"/>
        <v>17576427990</v>
      </c>
    </row>
    <row r="39" spans="1:11" s="457" customFormat="1" ht="35.1" customHeight="1">
      <c r="B39" s="168"/>
      <c r="C39" s="168"/>
      <c r="D39" s="174"/>
      <c r="E39" s="174"/>
      <c r="F39" s="174"/>
      <c r="G39" s="413"/>
      <c r="H39" s="413"/>
    </row>
    <row r="40" spans="1:11" s="457" customFormat="1" ht="35.1" customHeight="1">
      <c r="B40" s="168"/>
      <c r="C40" s="168"/>
      <c r="D40" s="174"/>
      <c r="E40" s="174"/>
      <c r="F40" s="174"/>
      <c r="G40" s="413"/>
      <c r="H40" s="413"/>
    </row>
    <row r="41" spans="1:11" s="457" customFormat="1" ht="35.1" customHeight="1">
      <c r="B41" s="168"/>
      <c r="C41" s="168"/>
      <c r="D41" s="174"/>
      <c r="E41" s="174"/>
      <c r="F41" s="174"/>
      <c r="G41" s="413"/>
      <c r="H41" s="413"/>
    </row>
    <row r="42" spans="1:11" s="457" customFormat="1" ht="35.1" customHeight="1">
      <c r="B42" s="168"/>
      <c r="C42" s="168"/>
      <c r="D42" s="174"/>
      <c r="E42" s="174"/>
      <c r="F42" s="174"/>
      <c r="G42" s="413"/>
      <c r="H42" s="413"/>
    </row>
    <row r="43" spans="1:11" s="457" customFormat="1" ht="35.1" customHeight="1">
      <c r="B43" s="168"/>
      <c r="C43" s="168"/>
      <c r="D43" s="174"/>
      <c r="E43" s="174"/>
      <c r="F43" s="174"/>
      <c r="G43" s="413"/>
      <c r="H43" s="413"/>
    </row>
    <row r="44" spans="1:11" s="457" customFormat="1" ht="35.1" customHeight="1">
      <c r="B44" s="168"/>
      <c r="C44" s="168"/>
      <c r="D44" s="174"/>
      <c r="E44" s="174"/>
      <c r="F44" s="174"/>
      <c r="G44" s="413"/>
      <c r="H44" s="413"/>
    </row>
    <row r="45" spans="1:11" s="457" customFormat="1" ht="35.1" customHeight="1">
      <c r="B45" s="168"/>
      <c r="C45" s="168"/>
      <c r="D45" s="174"/>
      <c r="E45" s="174"/>
      <c r="F45" s="174"/>
      <c r="G45" s="413"/>
      <c r="H45" s="413"/>
    </row>
    <row r="46" spans="1:11" s="457" customFormat="1" ht="35.1" customHeight="1">
      <c r="B46" s="168"/>
      <c r="C46" s="168"/>
      <c r="D46" s="174"/>
      <c r="E46" s="174"/>
      <c r="F46" s="174"/>
      <c r="G46" s="413"/>
      <c r="H46" s="413"/>
    </row>
    <row r="47" spans="1:11" s="457" customFormat="1" ht="35.1" customHeight="1">
      <c r="B47" s="168"/>
      <c r="C47" s="168"/>
      <c r="D47" s="174"/>
      <c r="E47" s="174"/>
      <c r="F47" s="174"/>
      <c r="G47" s="413"/>
      <c r="H47" s="413"/>
    </row>
    <row r="48" spans="1:11" s="457" customFormat="1" ht="35.1" customHeight="1">
      <c r="B48" s="168"/>
      <c r="C48" s="168"/>
      <c r="D48" s="174"/>
      <c r="E48" s="174"/>
      <c r="F48" s="174"/>
      <c r="G48" s="413"/>
      <c r="H48" s="413"/>
    </row>
    <row r="49" spans="2:8" s="457" customFormat="1" ht="35.1" customHeight="1">
      <c r="B49" s="168"/>
      <c r="C49" s="168"/>
      <c r="D49" s="174"/>
      <c r="E49" s="174"/>
      <c r="F49" s="174"/>
      <c r="G49" s="413"/>
      <c r="H49" s="413"/>
    </row>
    <row r="50" spans="2:8" s="457" customFormat="1" ht="35.1" customHeight="1">
      <c r="B50" s="168"/>
      <c r="C50" s="168"/>
      <c r="D50" s="174"/>
      <c r="E50" s="174"/>
      <c r="F50" s="174"/>
      <c r="G50" s="413"/>
      <c r="H50" s="413"/>
    </row>
    <row r="51" spans="2:8" s="457" customFormat="1" ht="35.1" customHeight="1">
      <c r="B51" s="168"/>
      <c r="C51" s="168"/>
      <c r="D51" s="174"/>
      <c r="E51" s="174"/>
      <c r="F51" s="174"/>
      <c r="G51" s="413"/>
      <c r="H51" s="413"/>
    </row>
    <row r="52" spans="2:8" s="457" customFormat="1" ht="35.1" customHeight="1">
      <c r="B52" s="168"/>
      <c r="C52" s="168"/>
      <c r="D52" s="174"/>
      <c r="E52" s="174"/>
      <c r="F52" s="174"/>
      <c r="G52" s="413"/>
      <c r="H52" s="413"/>
    </row>
    <row r="53" spans="2:8" s="457" customFormat="1" ht="35.1" customHeight="1">
      <c r="B53" s="168"/>
      <c r="C53" s="168"/>
      <c r="D53" s="174"/>
      <c r="E53" s="174"/>
      <c r="F53" s="174"/>
      <c r="G53" s="413"/>
      <c r="H53" s="413"/>
    </row>
    <row r="54" spans="2:8" s="457" customFormat="1" ht="35.1" customHeight="1">
      <c r="B54" s="168"/>
      <c r="C54" s="168"/>
      <c r="D54" s="174"/>
      <c r="E54" s="174"/>
      <c r="F54" s="174"/>
      <c r="G54" s="413"/>
      <c r="H54" s="413"/>
    </row>
    <row r="55" spans="2:8" s="457" customFormat="1" ht="35.1" customHeight="1">
      <c r="B55" s="168"/>
      <c r="C55" s="168"/>
      <c r="D55" s="174"/>
      <c r="E55" s="174"/>
      <c r="F55" s="174"/>
      <c r="G55" s="413"/>
      <c r="H55" s="413"/>
    </row>
    <row r="56" spans="2:8" s="457" customFormat="1" ht="35.1" customHeight="1">
      <c r="B56" s="168"/>
      <c r="C56" s="168"/>
      <c r="D56" s="174"/>
      <c r="E56" s="174"/>
      <c r="F56" s="174"/>
      <c r="G56" s="413"/>
      <c r="H56" s="413"/>
    </row>
    <row r="57" spans="2:8" s="457" customFormat="1" ht="35.1" customHeight="1">
      <c r="B57" s="168"/>
      <c r="C57" s="168"/>
      <c r="D57" s="174"/>
      <c r="E57" s="174"/>
      <c r="F57" s="174"/>
      <c r="G57" s="413"/>
      <c r="H57" s="413"/>
    </row>
    <row r="58" spans="2:8" s="457" customFormat="1" ht="35.1" customHeight="1">
      <c r="B58" s="168"/>
      <c r="C58" s="168"/>
      <c r="D58" s="174"/>
      <c r="E58" s="174"/>
      <c r="F58" s="174"/>
      <c r="G58" s="413"/>
      <c r="H58" s="413"/>
    </row>
    <row r="59" spans="2:8" s="457" customFormat="1" ht="35.1" customHeight="1">
      <c r="B59" s="168"/>
      <c r="C59" s="168"/>
      <c r="D59" s="174"/>
      <c r="E59" s="174"/>
      <c r="F59" s="174"/>
      <c r="G59" s="413"/>
      <c r="H59" s="413"/>
    </row>
    <row r="60" spans="2:8" s="457" customFormat="1" ht="35.1" customHeight="1">
      <c r="B60" s="168"/>
      <c r="C60" s="168"/>
      <c r="D60" s="174"/>
      <c r="E60" s="174"/>
      <c r="F60" s="174"/>
      <c r="G60" s="413"/>
      <c r="H60" s="413"/>
    </row>
    <row r="61" spans="2:8" s="457" customFormat="1" ht="35.1" customHeight="1">
      <c r="B61" s="168"/>
      <c r="C61" s="168"/>
      <c r="D61" s="174"/>
      <c r="E61" s="174"/>
      <c r="F61" s="174"/>
      <c r="G61" s="413"/>
      <c r="H61" s="413"/>
    </row>
    <row r="62" spans="2:8" s="457" customFormat="1" ht="35.1" customHeight="1">
      <c r="B62" s="168"/>
      <c r="C62" s="168"/>
      <c r="D62" s="174"/>
      <c r="E62" s="174"/>
      <c r="F62" s="174"/>
      <c r="G62" s="413"/>
      <c r="H62" s="413"/>
    </row>
    <row r="63" spans="2:8" s="457" customFormat="1" ht="35.1" customHeight="1">
      <c r="B63" s="168"/>
      <c r="C63" s="168"/>
      <c r="D63" s="174"/>
      <c r="E63" s="174"/>
      <c r="F63" s="174"/>
      <c r="G63" s="413"/>
      <c r="H63" s="413"/>
    </row>
    <row r="64" spans="2:8" s="457" customFormat="1" ht="35.1" customHeight="1">
      <c r="B64" s="168"/>
      <c r="C64" s="168"/>
      <c r="D64" s="174"/>
      <c r="E64" s="174"/>
      <c r="F64" s="174"/>
      <c r="G64" s="413"/>
      <c r="H64" s="413"/>
    </row>
    <row r="65" spans="2:8" s="457" customFormat="1" ht="35.1" customHeight="1">
      <c r="B65" s="168"/>
      <c r="C65" s="168"/>
      <c r="D65" s="174"/>
      <c r="E65" s="174"/>
      <c r="F65" s="174"/>
      <c r="G65" s="413"/>
      <c r="H65" s="413"/>
    </row>
    <row r="66" spans="2:8" s="457" customFormat="1" ht="35.1" customHeight="1">
      <c r="B66" s="168"/>
      <c r="C66" s="168"/>
      <c r="D66" s="174"/>
      <c r="E66" s="174"/>
      <c r="F66" s="174"/>
      <c r="G66" s="413"/>
      <c r="H66" s="413"/>
    </row>
    <row r="67" spans="2:8" s="457" customFormat="1" ht="35.1" customHeight="1">
      <c r="B67" s="168"/>
      <c r="C67" s="168"/>
      <c r="D67" s="174"/>
      <c r="E67" s="174"/>
      <c r="F67" s="174"/>
      <c r="G67" s="413"/>
      <c r="H67" s="413"/>
    </row>
    <row r="68" spans="2:8" s="457" customFormat="1" ht="35.1" customHeight="1">
      <c r="B68" s="168"/>
      <c r="C68" s="168"/>
      <c r="D68" s="174"/>
      <c r="E68" s="174"/>
      <c r="F68" s="174"/>
      <c r="G68" s="413"/>
      <c r="H68" s="413"/>
    </row>
    <row r="69" spans="2:8" s="457" customFormat="1" ht="35.1" customHeight="1">
      <c r="B69" s="168"/>
      <c r="C69" s="168"/>
      <c r="D69" s="174"/>
      <c r="E69" s="174"/>
      <c r="F69" s="174"/>
      <c r="G69" s="413"/>
      <c r="H69" s="413"/>
    </row>
    <row r="70" spans="2:8" s="457" customFormat="1" ht="35.1" customHeight="1">
      <c r="B70" s="168"/>
      <c r="C70" s="168"/>
      <c r="D70" s="174"/>
      <c r="E70" s="174"/>
      <c r="F70" s="174"/>
      <c r="G70" s="413"/>
      <c r="H70" s="413"/>
    </row>
    <row r="71" spans="2:8" s="457" customFormat="1" ht="35.1" customHeight="1">
      <c r="B71" s="168"/>
      <c r="C71" s="168"/>
      <c r="D71" s="174"/>
      <c r="E71" s="174"/>
      <c r="F71" s="174"/>
      <c r="G71" s="413"/>
      <c r="H71" s="413"/>
    </row>
    <row r="72" spans="2:8" s="457" customFormat="1" ht="35.1" customHeight="1">
      <c r="B72" s="168"/>
      <c r="C72" s="168"/>
      <c r="D72" s="174"/>
      <c r="E72" s="174"/>
      <c r="F72" s="174"/>
      <c r="G72" s="413"/>
      <c r="H72" s="413"/>
    </row>
    <row r="73" spans="2:8" s="457" customFormat="1" ht="35.1" customHeight="1">
      <c r="B73" s="168"/>
      <c r="C73" s="168"/>
      <c r="D73" s="174"/>
      <c r="E73" s="174"/>
      <c r="F73" s="174"/>
      <c r="G73" s="413"/>
      <c r="H73" s="413"/>
    </row>
    <row r="74" spans="2:8" s="457" customFormat="1" ht="35.1" customHeight="1">
      <c r="B74" s="168"/>
      <c r="C74" s="168"/>
      <c r="D74" s="174"/>
      <c r="E74" s="174"/>
      <c r="F74" s="174"/>
      <c r="G74" s="413"/>
      <c r="H74" s="413"/>
    </row>
    <row r="75" spans="2:8" s="457" customFormat="1" ht="35.1" customHeight="1">
      <c r="B75" s="168"/>
      <c r="C75" s="168"/>
      <c r="D75" s="174"/>
      <c r="E75" s="174"/>
      <c r="F75" s="174"/>
      <c r="G75" s="413"/>
      <c r="H75" s="413"/>
    </row>
    <row r="76" spans="2:8" s="457" customFormat="1" ht="35.1" customHeight="1">
      <c r="B76" s="168"/>
      <c r="C76" s="168"/>
      <c r="D76" s="174"/>
      <c r="E76" s="174"/>
      <c r="F76" s="174"/>
      <c r="G76" s="413"/>
      <c r="H76" s="413"/>
    </row>
    <row r="77" spans="2:8" s="457" customFormat="1" ht="35.1" customHeight="1">
      <c r="B77" s="168"/>
      <c r="C77" s="168"/>
      <c r="D77" s="174"/>
      <c r="E77" s="174"/>
      <c r="F77" s="174"/>
      <c r="G77" s="413"/>
      <c r="H77" s="413"/>
    </row>
    <row r="78" spans="2:8" s="457" customFormat="1" ht="35.1" customHeight="1">
      <c r="B78" s="168"/>
      <c r="C78" s="168"/>
      <c r="D78" s="174"/>
      <c r="E78" s="174"/>
      <c r="F78" s="174"/>
      <c r="G78" s="413"/>
      <c r="H78" s="413"/>
    </row>
    <row r="79" spans="2:8" s="457" customFormat="1" ht="35.1" customHeight="1">
      <c r="B79" s="168"/>
      <c r="C79" s="168"/>
      <c r="D79" s="174"/>
      <c r="E79" s="174"/>
      <c r="F79" s="174"/>
      <c r="G79" s="413"/>
      <c r="H79" s="413"/>
    </row>
    <row r="80" spans="2:8" s="457" customFormat="1" ht="35.1" customHeight="1">
      <c r="B80" s="168"/>
      <c r="C80" s="168"/>
      <c r="D80" s="174"/>
      <c r="E80" s="174"/>
      <c r="F80" s="174"/>
      <c r="G80" s="413"/>
      <c r="H80" s="413"/>
    </row>
    <row r="81" spans="2:8" s="457" customFormat="1" ht="35.1" customHeight="1">
      <c r="B81" s="168"/>
      <c r="C81" s="168"/>
      <c r="D81" s="174"/>
      <c r="E81" s="174"/>
      <c r="F81" s="174"/>
      <c r="G81" s="413"/>
      <c r="H81" s="413"/>
    </row>
    <row r="82" spans="2:8" s="457" customFormat="1" ht="35.1" customHeight="1">
      <c r="B82" s="168"/>
      <c r="C82" s="168"/>
      <c r="D82" s="174"/>
      <c r="E82" s="174"/>
      <c r="F82" s="174"/>
      <c r="G82" s="413"/>
      <c r="H82" s="413"/>
    </row>
    <row r="83" spans="2:8" s="457" customFormat="1" ht="35.1" customHeight="1">
      <c r="B83" s="168"/>
      <c r="C83" s="168"/>
      <c r="D83" s="174"/>
      <c r="E83" s="174"/>
      <c r="F83" s="174"/>
      <c r="G83" s="413"/>
      <c r="H83" s="413"/>
    </row>
    <row r="84" spans="2:8" s="457" customFormat="1" ht="35.1" customHeight="1">
      <c r="B84" s="168"/>
      <c r="C84" s="168"/>
      <c r="D84" s="174"/>
      <c r="E84" s="174"/>
      <c r="F84" s="174"/>
      <c r="G84" s="413"/>
      <c r="H84" s="413"/>
    </row>
    <row r="85" spans="2:8" s="457" customFormat="1" ht="35.1" customHeight="1">
      <c r="B85" s="168"/>
      <c r="C85" s="168"/>
      <c r="D85" s="174"/>
      <c r="E85" s="174"/>
      <c r="F85" s="174"/>
      <c r="G85" s="413"/>
      <c r="H85" s="413"/>
    </row>
    <row r="86" spans="2:8" s="457" customFormat="1" ht="35.1" customHeight="1">
      <c r="B86" s="168"/>
      <c r="C86" s="168"/>
      <c r="D86" s="174"/>
      <c r="E86" s="174"/>
      <c r="F86" s="174"/>
      <c r="G86" s="413"/>
      <c r="H86" s="413"/>
    </row>
    <row r="87" spans="2:8" s="457" customFormat="1" ht="35.1" customHeight="1">
      <c r="B87" s="168"/>
      <c r="C87" s="168"/>
      <c r="D87" s="174"/>
      <c r="E87" s="174"/>
      <c r="F87" s="174"/>
      <c r="G87" s="413"/>
      <c r="H87" s="413"/>
    </row>
    <row r="88" spans="2:8" s="457" customFormat="1" ht="35.1" customHeight="1">
      <c r="B88" s="168"/>
      <c r="C88" s="168"/>
      <c r="D88" s="174"/>
      <c r="E88" s="174"/>
      <c r="F88" s="174"/>
      <c r="G88" s="413"/>
      <c r="H88" s="413"/>
    </row>
  </sheetData>
  <mergeCells count="29">
    <mergeCell ref="A38:C38"/>
    <mergeCell ref="A32:A37"/>
    <mergeCell ref="B32:C32"/>
    <mergeCell ref="B33:C33"/>
    <mergeCell ref="B34:C34"/>
    <mergeCell ref="B35:C35"/>
    <mergeCell ref="B36:C36"/>
    <mergeCell ref="B37:C37"/>
    <mergeCell ref="A21:A31"/>
    <mergeCell ref="B21:C21"/>
    <mergeCell ref="B25:C25"/>
    <mergeCell ref="B26:C26"/>
    <mergeCell ref="B27:C27"/>
    <mergeCell ref="B28:C28"/>
    <mergeCell ref="B31:C31"/>
    <mergeCell ref="A7:A20"/>
    <mergeCell ref="B7:C7"/>
    <mergeCell ref="B12:C12"/>
    <mergeCell ref="B13:C13"/>
    <mergeCell ref="B14:C14"/>
    <mergeCell ref="B20:C20"/>
    <mergeCell ref="A1:H1"/>
    <mergeCell ref="A2:H2"/>
    <mergeCell ref="A3:H3"/>
    <mergeCell ref="B4:C4"/>
    <mergeCell ref="A5:C6"/>
    <mergeCell ref="D5:E5"/>
    <mergeCell ref="F5:G5"/>
    <mergeCell ref="H5:H6"/>
  </mergeCells>
  <phoneticPr fontId="2" type="noConversion"/>
  <printOptions horizontalCentered="1"/>
  <pageMargins left="0.59055118110236227" right="0.59055118110236227" top="0.65" bottom="0.55000000000000004" header="0.23622047244094491" footer="0.31496062992125984"/>
  <pageSetup paperSize="9" scale="61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G90"/>
  <sheetViews>
    <sheetView showZeros="0" view="pageBreakPreview" zoomScale="70" zoomScaleNormal="70" zoomScaleSheetLayoutView="70" workbookViewId="0">
      <pane xSplit="2" ySplit="6" topLeftCell="C7" activePane="bottomRight" state="frozen"/>
      <selection activeCell="AJ21" sqref="AJ21"/>
      <selection pane="topRight" activeCell="AJ21" sqref="AJ21"/>
      <selection pane="bottomLeft" activeCell="AJ21" sqref="AJ21"/>
      <selection pane="bottomRight" activeCell="AJ21" sqref="AJ21"/>
    </sheetView>
  </sheetViews>
  <sheetFormatPr defaultColWidth="8.5" defaultRowHeight="35.1" customHeight="1"/>
  <cols>
    <col min="1" max="1" width="4.375" style="168" customWidth="1"/>
    <col min="2" max="2" width="31.25" style="168" customWidth="1"/>
    <col min="3" max="4" width="26.125" style="174" customWidth="1"/>
    <col min="5" max="5" width="20.75" style="174" customWidth="1"/>
    <col min="6" max="6" width="18" style="168" bestFit="1" customWidth="1"/>
    <col min="7" max="7" width="14.25" style="168" bestFit="1" customWidth="1"/>
    <col min="8" max="256" width="8.5" style="168"/>
    <col min="257" max="257" width="4.375" style="168" customWidth="1"/>
    <col min="258" max="258" width="31.25" style="168" customWidth="1"/>
    <col min="259" max="260" width="26.125" style="168" customWidth="1"/>
    <col min="261" max="261" width="20.75" style="168" customWidth="1"/>
    <col min="262" max="262" width="18" style="168" bestFit="1" customWidth="1"/>
    <col min="263" max="263" width="14.25" style="168" bestFit="1" customWidth="1"/>
    <col min="264" max="512" width="8.5" style="168"/>
    <col min="513" max="513" width="4.375" style="168" customWidth="1"/>
    <col min="514" max="514" width="31.25" style="168" customWidth="1"/>
    <col min="515" max="516" width="26.125" style="168" customWidth="1"/>
    <col min="517" max="517" width="20.75" style="168" customWidth="1"/>
    <col min="518" max="518" width="18" style="168" bestFit="1" customWidth="1"/>
    <col min="519" max="519" width="14.25" style="168" bestFit="1" customWidth="1"/>
    <col min="520" max="768" width="8.5" style="168"/>
    <col min="769" max="769" width="4.375" style="168" customWidth="1"/>
    <col min="770" max="770" width="31.25" style="168" customWidth="1"/>
    <col min="771" max="772" width="26.125" style="168" customWidth="1"/>
    <col min="773" max="773" width="20.75" style="168" customWidth="1"/>
    <col min="774" max="774" width="18" style="168" bestFit="1" customWidth="1"/>
    <col min="775" max="775" width="14.25" style="168" bestFit="1" customWidth="1"/>
    <col min="776" max="1024" width="8.5" style="168"/>
    <col min="1025" max="1025" width="4.375" style="168" customWidth="1"/>
    <col min="1026" max="1026" width="31.25" style="168" customWidth="1"/>
    <col min="1027" max="1028" width="26.125" style="168" customWidth="1"/>
    <col min="1029" max="1029" width="20.75" style="168" customWidth="1"/>
    <col min="1030" max="1030" width="18" style="168" bestFit="1" customWidth="1"/>
    <col min="1031" max="1031" width="14.25" style="168" bestFit="1" customWidth="1"/>
    <col min="1032" max="1280" width="8.5" style="168"/>
    <col min="1281" max="1281" width="4.375" style="168" customWidth="1"/>
    <col min="1282" max="1282" width="31.25" style="168" customWidth="1"/>
    <col min="1283" max="1284" width="26.125" style="168" customWidth="1"/>
    <col min="1285" max="1285" width="20.75" style="168" customWidth="1"/>
    <col min="1286" max="1286" width="18" style="168" bestFit="1" customWidth="1"/>
    <col min="1287" max="1287" width="14.25" style="168" bestFit="1" customWidth="1"/>
    <col min="1288" max="1536" width="8.5" style="168"/>
    <col min="1537" max="1537" width="4.375" style="168" customWidth="1"/>
    <col min="1538" max="1538" width="31.25" style="168" customWidth="1"/>
    <col min="1539" max="1540" width="26.125" style="168" customWidth="1"/>
    <col min="1541" max="1541" width="20.75" style="168" customWidth="1"/>
    <col min="1542" max="1542" width="18" style="168" bestFit="1" customWidth="1"/>
    <col min="1543" max="1543" width="14.25" style="168" bestFit="1" customWidth="1"/>
    <col min="1544" max="1792" width="8.5" style="168"/>
    <col min="1793" max="1793" width="4.375" style="168" customWidth="1"/>
    <col min="1794" max="1794" width="31.25" style="168" customWidth="1"/>
    <col min="1795" max="1796" width="26.125" style="168" customWidth="1"/>
    <col min="1797" max="1797" width="20.75" style="168" customWidth="1"/>
    <col min="1798" max="1798" width="18" style="168" bestFit="1" customWidth="1"/>
    <col min="1799" max="1799" width="14.25" style="168" bestFit="1" customWidth="1"/>
    <col min="1800" max="2048" width="8.5" style="168"/>
    <col min="2049" max="2049" width="4.375" style="168" customWidth="1"/>
    <col min="2050" max="2050" width="31.25" style="168" customWidth="1"/>
    <col min="2051" max="2052" width="26.125" style="168" customWidth="1"/>
    <col min="2053" max="2053" width="20.75" style="168" customWidth="1"/>
    <col min="2054" max="2054" width="18" style="168" bestFit="1" customWidth="1"/>
    <col min="2055" max="2055" width="14.25" style="168" bestFit="1" customWidth="1"/>
    <col min="2056" max="2304" width="8.5" style="168"/>
    <col min="2305" max="2305" width="4.375" style="168" customWidth="1"/>
    <col min="2306" max="2306" width="31.25" style="168" customWidth="1"/>
    <col min="2307" max="2308" width="26.125" style="168" customWidth="1"/>
    <col min="2309" max="2309" width="20.75" style="168" customWidth="1"/>
    <col min="2310" max="2310" width="18" style="168" bestFit="1" customWidth="1"/>
    <col min="2311" max="2311" width="14.25" style="168" bestFit="1" customWidth="1"/>
    <col min="2312" max="2560" width="8.5" style="168"/>
    <col min="2561" max="2561" width="4.375" style="168" customWidth="1"/>
    <col min="2562" max="2562" width="31.25" style="168" customWidth="1"/>
    <col min="2563" max="2564" width="26.125" style="168" customWidth="1"/>
    <col min="2565" max="2565" width="20.75" style="168" customWidth="1"/>
    <col min="2566" max="2566" width="18" style="168" bestFit="1" customWidth="1"/>
    <col min="2567" max="2567" width="14.25" style="168" bestFit="1" customWidth="1"/>
    <col min="2568" max="2816" width="8.5" style="168"/>
    <col min="2817" max="2817" width="4.375" style="168" customWidth="1"/>
    <col min="2818" max="2818" width="31.25" style="168" customWidth="1"/>
    <col min="2819" max="2820" width="26.125" style="168" customWidth="1"/>
    <col min="2821" max="2821" width="20.75" style="168" customWidth="1"/>
    <col min="2822" max="2822" width="18" style="168" bestFit="1" customWidth="1"/>
    <col min="2823" max="2823" width="14.25" style="168" bestFit="1" customWidth="1"/>
    <col min="2824" max="3072" width="8.5" style="168"/>
    <col min="3073" max="3073" width="4.375" style="168" customWidth="1"/>
    <col min="3074" max="3074" width="31.25" style="168" customWidth="1"/>
    <col min="3075" max="3076" width="26.125" style="168" customWidth="1"/>
    <col min="3077" max="3077" width="20.75" style="168" customWidth="1"/>
    <col min="3078" max="3078" width="18" style="168" bestFit="1" customWidth="1"/>
    <col min="3079" max="3079" width="14.25" style="168" bestFit="1" customWidth="1"/>
    <col min="3080" max="3328" width="8.5" style="168"/>
    <col min="3329" max="3329" width="4.375" style="168" customWidth="1"/>
    <col min="3330" max="3330" width="31.25" style="168" customWidth="1"/>
    <col min="3331" max="3332" width="26.125" style="168" customWidth="1"/>
    <col min="3333" max="3333" width="20.75" style="168" customWidth="1"/>
    <col min="3334" max="3334" width="18" style="168" bestFit="1" customWidth="1"/>
    <col min="3335" max="3335" width="14.25" style="168" bestFit="1" customWidth="1"/>
    <col min="3336" max="3584" width="8.5" style="168"/>
    <col min="3585" max="3585" width="4.375" style="168" customWidth="1"/>
    <col min="3586" max="3586" width="31.25" style="168" customWidth="1"/>
    <col min="3587" max="3588" width="26.125" style="168" customWidth="1"/>
    <col min="3589" max="3589" width="20.75" style="168" customWidth="1"/>
    <col min="3590" max="3590" width="18" style="168" bestFit="1" customWidth="1"/>
    <col min="3591" max="3591" width="14.25" style="168" bestFit="1" customWidth="1"/>
    <col min="3592" max="3840" width="8.5" style="168"/>
    <col min="3841" max="3841" width="4.375" style="168" customWidth="1"/>
    <col min="3842" max="3842" width="31.25" style="168" customWidth="1"/>
    <col min="3843" max="3844" width="26.125" style="168" customWidth="1"/>
    <col min="3845" max="3845" width="20.75" style="168" customWidth="1"/>
    <col min="3846" max="3846" width="18" style="168" bestFit="1" customWidth="1"/>
    <col min="3847" max="3847" width="14.25" style="168" bestFit="1" customWidth="1"/>
    <col min="3848" max="4096" width="8.5" style="168"/>
    <col min="4097" max="4097" width="4.375" style="168" customWidth="1"/>
    <col min="4098" max="4098" width="31.25" style="168" customWidth="1"/>
    <col min="4099" max="4100" width="26.125" style="168" customWidth="1"/>
    <col min="4101" max="4101" width="20.75" style="168" customWidth="1"/>
    <col min="4102" max="4102" width="18" style="168" bestFit="1" customWidth="1"/>
    <col min="4103" max="4103" width="14.25" style="168" bestFit="1" customWidth="1"/>
    <col min="4104" max="4352" width="8.5" style="168"/>
    <col min="4353" max="4353" width="4.375" style="168" customWidth="1"/>
    <col min="4354" max="4354" width="31.25" style="168" customWidth="1"/>
    <col min="4355" max="4356" width="26.125" style="168" customWidth="1"/>
    <col min="4357" max="4357" width="20.75" style="168" customWidth="1"/>
    <col min="4358" max="4358" width="18" style="168" bestFit="1" customWidth="1"/>
    <col min="4359" max="4359" width="14.25" style="168" bestFit="1" customWidth="1"/>
    <col min="4360" max="4608" width="8.5" style="168"/>
    <col min="4609" max="4609" width="4.375" style="168" customWidth="1"/>
    <col min="4610" max="4610" width="31.25" style="168" customWidth="1"/>
    <col min="4611" max="4612" width="26.125" style="168" customWidth="1"/>
    <col min="4613" max="4613" width="20.75" style="168" customWidth="1"/>
    <col min="4614" max="4614" width="18" style="168" bestFit="1" customWidth="1"/>
    <col min="4615" max="4615" width="14.25" style="168" bestFit="1" customWidth="1"/>
    <col min="4616" max="4864" width="8.5" style="168"/>
    <col min="4865" max="4865" width="4.375" style="168" customWidth="1"/>
    <col min="4866" max="4866" width="31.25" style="168" customWidth="1"/>
    <col min="4867" max="4868" width="26.125" style="168" customWidth="1"/>
    <col min="4869" max="4869" width="20.75" style="168" customWidth="1"/>
    <col min="4870" max="4870" width="18" style="168" bestFit="1" customWidth="1"/>
    <col min="4871" max="4871" width="14.25" style="168" bestFit="1" customWidth="1"/>
    <col min="4872" max="5120" width="8.5" style="168"/>
    <col min="5121" max="5121" width="4.375" style="168" customWidth="1"/>
    <col min="5122" max="5122" width="31.25" style="168" customWidth="1"/>
    <col min="5123" max="5124" width="26.125" style="168" customWidth="1"/>
    <col min="5125" max="5125" width="20.75" style="168" customWidth="1"/>
    <col min="5126" max="5126" width="18" style="168" bestFit="1" customWidth="1"/>
    <col min="5127" max="5127" width="14.25" style="168" bestFit="1" customWidth="1"/>
    <col min="5128" max="5376" width="8.5" style="168"/>
    <col min="5377" max="5377" width="4.375" style="168" customWidth="1"/>
    <col min="5378" max="5378" width="31.25" style="168" customWidth="1"/>
    <col min="5379" max="5380" width="26.125" style="168" customWidth="1"/>
    <col min="5381" max="5381" width="20.75" style="168" customWidth="1"/>
    <col min="5382" max="5382" width="18" style="168" bestFit="1" customWidth="1"/>
    <col min="5383" max="5383" width="14.25" style="168" bestFit="1" customWidth="1"/>
    <col min="5384" max="5632" width="8.5" style="168"/>
    <col min="5633" max="5633" width="4.375" style="168" customWidth="1"/>
    <col min="5634" max="5634" width="31.25" style="168" customWidth="1"/>
    <col min="5635" max="5636" width="26.125" style="168" customWidth="1"/>
    <col min="5637" max="5637" width="20.75" style="168" customWidth="1"/>
    <col min="5638" max="5638" width="18" style="168" bestFit="1" customWidth="1"/>
    <col min="5639" max="5639" width="14.25" style="168" bestFit="1" customWidth="1"/>
    <col min="5640" max="5888" width="8.5" style="168"/>
    <col min="5889" max="5889" width="4.375" style="168" customWidth="1"/>
    <col min="5890" max="5890" width="31.25" style="168" customWidth="1"/>
    <col min="5891" max="5892" width="26.125" style="168" customWidth="1"/>
    <col min="5893" max="5893" width="20.75" style="168" customWidth="1"/>
    <col min="5894" max="5894" width="18" style="168" bestFit="1" customWidth="1"/>
    <col min="5895" max="5895" width="14.25" style="168" bestFit="1" customWidth="1"/>
    <col min="5896" max="6144" width="8.5" style="168"/>
    <col min="6145" max="6145" width="4.375" style="168" customWidth="1"/>
    <col min="6146" max="6146" width="31.25" style="168" customWidth="1"/>
    <col min="6147" max="6148" width="26.125" style="168" customWidth="1"/>
    <col min="6149" max="6149" width="20.75" style="168" customWidth="1"/>
    <col min="6150" max="6150" width="18" style="168" bestFit="1" customWidth="1"/>
    <col min="6151" max="6151" width="14.25" style="168" bestFit="1" customWidth="1"/>
    <col min="6152" max="6400" width="8.5" style="168"/>
    <col min="6401" max="6401" width="4.375" style="168" customWidth="1"/>
    <col min="6402" max="6402" width="31.25" style="168" customWidth="1"/>
    <col min="6403" max="6404" width="26.125" style="168" customWidth="1"/>
    <col min="6405" max="6405" width="20.75" style="168" customWidth="1"/>
    <col min="6406" max="6406" width="18" style="168" bestFit="1" customWidth="1"/>
    <col min="6407" max="6407" width="14.25" style="168" bestFit="1" customWidth="1"/>
    <col min="6408" max="6656" width="8.5" style="168"/>
    <col min="6657" max="6657" width="4.375" style="168" customWidth="1"/>
    <col min="6658" max="6658" width="31.25" style="168" customWidth="1"/>
    <col min="6659" max="6660" width="26.125" style="168" customWidth="1"/>
    <col min="6661" max="6661" width="20.75" style="168" customWidth="1"/>
    <col min="6662" max="6662" width="18" style="168" bestFit="1" customWidth="1"/>
    <col min="6663" max="6663" width="14.25" style="168" bestFit="1" customWidth="1"/>
    <col min="6664" max="6912" width="8.5" style="168"/>
    <col min="6913" max="6913" width="4.375" style="168" customWidth="1"/>
    <col min="6914" max="6914" width="31.25" style="168" customWidth="1"/>
    <col min="6915" max="6916" width="26.125" style="168" customWidth="1"/>
    <col min="6917" max="6917" width="20.75" style="168" customWidth="1"/>
    <col min="6918" max="6918" width="18" style="168" bestFit="1" customWidth="1"/>
    <col min="6919" max="6919" width="14.25" style="168" bestFit="1" customWidth="1"/>
    <col min="6920" max="7168" width="8.5" style="168"/>
    <col min="7169" max="7169" width="4.375" style="168" customWidth="1"/>
    <col min="7170" max="7170" width="31.25" style="168" customWidth="1"/>
    <col min="7171" max="7172" width="26.125" style="168" customWidth="1"/>
    <col min="7173" max="7173" width="20.75" style="168" customWidth="1"/>
    <col min="7174" max="7174" width="18" style="168" bestFit="1" customWidth="1"/>
    <col min="7175" max="7175" width="14.25" style="168" bestFit="1" customWidth="1"/>
    <col min="7176" max="7424" width="8.5" style="168"/>
    <col min="7425" max="7425" width="4.375" style="168" customWidth="1"/>
    <col min="7426" max="7426" width="31.25" style="168" customWidth="1"/>
    <col min="7427" max="7428" width="26.125" style="168" customWidth="1"/>
    <col min="7429" max="7429" width="20.75" style="168" customWidth="1"/>
    <col min="7430" max="7430" width="18" style="168" bestFit="1" customWidth="1"/>
    <col min="7431" max="7431" width="14.25" style="168" bestFit="1" customWidth="1"/>
    <col min="7432" max="7680" width="8.5" style="168"/>
    <col min="7681" max="7681" width="4.375" style="168" customWidth="1"/>
    <col min="7682" max="7682" width="31.25" style="168" customWidth="1"/>
    <col min="7683" max="7684" width="26.125" style="168" customWidth="1"/>
    <col min="7685" max="7685" width="20.75" style="168" customWidth="1"/>
    <col min="7686" max="7686" width="18" style="168" bestFit="1" customWidth="1"/>
    <col min="7687" max="7687" width="14.25" style="168" bestFit="1" customWidth="1"/>
    <col min="7688" max="7936" width="8.5" style="168"/>
    <col min="7937" max="7937" width="4.375" style="168" customWidth="1"/>
    <col min="7938" max="7938" width="31.25" style="168" customWidth="1"/>
    <col min="7939" max="7940" width="26.125" style="168" customWidth="1"/>
    <col min="7941" max="7941" width="20.75" style="168" customWidth="1"/>
    <col min="7942" max="7942" width="18" style="168" bestFit="1" customWidth="1"/>
    <col min="7943" max="7943" width="14.25" style="168" bestFit="1" customWidth="1"/>
    <col min="7944" max="8192" width="8.5" style="168"/>
    <col min="8193" max="8193" width="4.375" style="168" customWidth="1"/>
    <col min="8194" max="8194" width="31.25" style="168" customWidth="1"/>
    <col min="8195" max="8196" width="26.125" style="168" customWidth="1"/>
    <col min="8197" max="8197" width="20.75" style="168" customWidth="1"/>
    <col min="8198" max="8198" width="18" style="168" bestFit="1" customWidth="1"/>
    <col min="8199" max="8199" width="14.25" style="168" bestFit="1" customWidth="1"/>
    <col min="8200" max="8448" width="8.5" style="168"/>
    <col min="8449" max="8449" width="4.375" style="168" customWidth="1"/>
    <col min="8450" max="8450" width="31.25" style="168" customWidth="1"/>
    <col min="8451" max="8452" width="26.125" style="168" customWidth="1"/>
    <col min="8453" max="8453" width="20.75" style="168" customWidth="1"/>
    <col min="8454" max="8454" width="18" style="168" bestFit="1" customWidth="1"/>
    <col min="8455" max="8455" width="14.25" style="168" bestFit="1" customWidth="1"/>
    <col min="8456" max="8704" width="8.5" style="168"/>
    <col min="8705" max="8705" width="4.375" style="168" customWidth="1"/>
    <col min="8706" max="8706" width="31.25" style="168" customWidth="1"/>
    <col min="8707" max="8708" width="26.125" style="168" customWidth="1"/>
    <col min="8709" max="8709" width="20.75" style="168" customWidth="1"/>
    <col min="8710" max="8710" width="18" style="168" bestFit="1" customWidth="1"/>
    <col min="8711" max="8711" width="14.25" style="168" bestFit="1" customWidth="1"/>
    <col min="8712" max="8960" width="8.5" style="168"/>
    <col min="8961" max="8961" width="4.375" style="168" customWidth="1"/>
    <col min="8962" max="8962" width="31.25" style="168" customWidth="1"/>
    <col min="8963" max="8964" width="26.125" style="168" customWidth="1"/>
    <col min="8965" max="8965" width="20.75" style="168" customWidth="1"/>
    <col min="8966" max="8966" width="18" style="168" bestFit="1" customWidth="1"/>
    <col min="8967" max="8967" width="14.25" style="168" bestFit="1" customWidth="1"/>
    <col min="8968" max="9216" width="8.5" style="168"/>
    <col min="9217" max="9217" width="4.375" style="168" customWidth="1"/>
    <col min="9218" max="9218" width="31.25" style="168" customWidth="1"/>
    <col min="9219" max="9220" width="26.125" style="168" customWidth="1"/>
    <col min="9221" max="9221" width="20.75" style="168" customWidth="1"/>
    <col min="9222" max="9222" width="18" style="168" bestFit="1" customWidth="1"/>
    <col min="9223" max="9223" width="14.25" style="168" bestFit="1" customWidth="1"/>
    <col min="9224" max="9472" width="8.5" style="168"/>
    <col min="9473" max="9473" width="4.375" style="168" customWidth="1"/>
    <col min="9474" max="9474" width="31.25" style="168" customWidth="1"/>
    <col min="9475" max="9476" width="26.125" style="168" customWidth="1"/>
    <col min="9477" max="9477" width="20.75" style="168" customWidth="1"/>
    <col min="9478" max="9478" width="18" style="168" bestFit="1" customWidth="1"/>
    <col min="9479" max="9479" width="14.25" style="168" bestFit="1" customWidth="1"/>
    <col min="9480" max="9728" width="8.5" style="168"/>
    <col min="9729" max="9729" width="4.375" style="168" customWidth="1"/>
    <col min="9730" max="9730" width="31.25" style="168" customWidth="1"/>
    <col min="9731" max="9732" width="26.125" style="168" customWidth="1"/>
    <col min="9733" max="9733" width="20.75" style="168" customWidth="1"/>
    <col min="9734" max="9734" width="18" style="168" bestFit="1" customWidth="1"/>
    <col min="9735" max="9735" width="14.25" style="168" bestFit="1" customWidth="1"/>
    <col min="9736" max="9984" width="8.5" style="168"/>
    <col min="9985" max="9985" width="4.375" style="168" customWidth="1"/>
    <col min="9986" max="9986" width="31.25" style="168" customWidth="1"/>
    <col min="9987" max="9988" width="26.125" style="168" customWidth="1"/>
    <col min="9989" max="9989" width="20.75" style="168" customWidth="1"/>
    <col min="9990" max="9990" width="18" style="168" bestFit="1" customWidth="1"/>
    <col min="9991" max="9991" width="14.25" style="168" bestFit="1" customWidth="1"/>
    <col min="9992" max="10240" width="8.5" style="168"/>
    <col min="10241" max="10241" width="4.375" style="168" customWidth="1"/>
    <col min="10242" max="10242" width="31.25" style="168" customWidth="1"/>
    <col min="10243" max="10244" width="26.125" style="168" customWidth="1"/>
    <col min="10245" max="10245" width="20.75" style="168" customWidth="1"/>
    <col min="10246" max="10246" width="18" style="168" bestFit="1" customWidth="1"/>
    <col min="10247" max="10247" width="14.25" style="168" bestFit="1" customWidth="1"/>
    <col min="10248" max="10496" width="8.5" style="168"/>
    <col min="10497" max="10497" width="4.375" style="168" customWidth="1"/>
    <col min="10498" max="10498" width="31.25" style="168" customWidth="1"/>
    <col min="10499" max="10500" width="26.125" style="168" customWidth="1"/>
    <col min="10501" max="10501" width="20.75" style="168" customWidth="1"/>
    <col min="10502" max="10502" width="18" style="168" bestFit="1" customWidth="1"/>
    <col min="10503" max="10503" width="14.25" style="168" bestFit="1" customWidth="1"/>
    <col min="10504" max="10752" width="8.5" style="168"/>
    <col min="10753" max="10753" width="4.375" style="168" customWidth="1"/>
    <col min="10754" max="10754" width="31.25" style="168" customWidth="1"/>
    <col min="10755" max="10756" width="26.125" style="168" customWidth="1"/>
    <col min="10757" max="10757" width="20.75" style="168" customWidth="1"/>
    <col min="10758" max="10758" width="18" style="168" bestFit="1" customWidth="1"/>
    <col min="10759" max="10759" width="14.25" style="168" bestFit="1" customWidth="1"/>
    <col min="10760" max="11008" width="8.5" style="168"/>
    <col min="11009" max="11009" width="4.375" style="168" customWidth="1"/>
    <col min="11010" max="11010" width="31.25" style="168" customWidth="1"/>
    <col min="11011" max="11012" width="26.125" style="168" customWidth="1"/>
    <col min="11013" max="11013" width="20.75" style="168" customWidth="1"/>
    <col min="11014" max="11014" width="18" style="168" bestFit="1" customWidth="1"/>
    <col min="11015" max="11015" width="14.25" style="168" bestFit="1" customWidth="1"/>
    <col min="11016" max="11264" width="8.5" style="168"/>
    <col min="11265" max="11265" width="4.375" style="168" customWidth="1"/>
    <col min="11266" max="11266" width="31.25" style="168" customWidth="1"/>
    <col min="11267" max="11268" width="26.125" style="168" customWidth="1"/>
    <col min="11269" max="11269" width="20.75" style="168" customWidth="1"/>
    <col min="11270" max="11270" width="18" style="168" bestFit="1" customWidth="1"/>
    <col min="11271" max="11271" width="14.25" style="168" bestFit="1" customWidth="1"/>
    <col min="11272" max="11520" width="8.5" style="168"/>
    <col min="11521" max="11521" width="4.375" style="168" customWidth="1"/>
    <col min="11522" max="11522" width="31.25" style="168" customWidth="1"/>
    <col min="11523" max="11524" width="26.125" style="168" customWidth="1"/>
    <col min="11525" max="11525" width="20.75" style="168" customWidth="1"/>
    <col min="11526" max="11526" width="18" style="168" bestFit="1" customWidth="1"/>
    <col min="11527" max="11527" width="14.25" style="168" bestFit="1" customWidth="1"/>
    <col min="11528" max="11776" width="8.5" style="168"/>
    <col min="11777" max="11777" width="4.375" style="168" customWidth="1"/>
    <col min="11778" max="11778" width="31.25" style="168" customWidth="1"/>
    <col min="11779" max="11780" width="26.125" style="168" customWidth="1"/>
    <col min="11781" max="11781" width="20.75" style="168" customWidth="1"/>
    <col min="11782" max="11782" width="18" style="168" bestFit="1" customWidth="1"/>
    <col min="11783" max="11783" width="14.25" style="168" bestFit="1" customWidth="1"/>
    <col min="11784" max="12032" width="8.5" style="168"/>
    <col min="12033" max="12033" width="4.375" style="168" customWidth="1"/>
    <col min="12034" max="12034" width="31.25" style="168" customWidth="1"/>
    <col min="12035" max="12036" width="26.125" style="168" customWidth="1"/>
    <col min="12037" max="12037" width="20.75" style="168" customWidth="1"/>
    <col min="12038" max="12038" width="18" style="168" bestFit="1" customWidth="1"/>
    <col min="12039" max="12039" width="14.25" style="168" bestFit="1" customWidth="1"/>
    <col min="12040" max="12288" width="8.5" style="168"/>
    <col min="12289" max="12289" width="4.375" style="168" customWidth="1"/>
    <col min="12290" max="12290" width="31.25" style="168" customWidth="1"/>
    <col min="12291" max="12292" width="26.125" style="168" customWidth="1"/>
    <col min="12293" max="12293" width="20.75" style="168" customWidth="1"/>
    <col min="12294" max="12294" width="18" style="168" bestFit="1" customWidth="1"/>
    <col min="12295" max="12295" width="14.25" style="168" bestFit="1" customWidth="1"/>
    <col min="12296" max="12544" width="8.5" style="168"/>
    <col min="12545" max="12545" width="4.375" style="168" customWidth="1"/>
    <col min="12546" max="12546" width="31.25" style="168" customWidth="1"/>
    <col min="12547" max="12548" width="26.125" style="168" customWidth="1"/>
    <col min="12549" max="12549" width="20.75" style="168" customWidth="1"/>
    <col min="12550" max="12550" width="18" style="168" bestFit="1" customWidth="1"/>
    <col min="12551" max="12551" width="14.25" style="168" bestFit="1" customWidth="1"/>
    <col min="12552" max="12800" width="8.5" style="168"/>
    <col min="12801" max="12801" width="4.375" style="168" customWidth="1"/>
    <col min="12802" max="12802" width="31.25" style="168" customWidth="1"/>
    <col min="12803" max="12804" width="26.125" style="168" customWidth="1"/>
    <col min="12805" max="12805" width="20.75" style="168" customWidth="1"/>
    <col min="12806" max="12806" width="18" style="168" bestFit="1" customWidth="1"/>
    <col min="12807" max="12807" width="14.25" style="168" bestFit="1" customWidth="1"/>
    <col min="12808" max="13056" width="8.5" style="168"/>
    <col min="13057" max="13057" width="4.375" style="168" customWidth="1"/>
    <col min="13058" max="13058" width="31.25" style="168" customWidth="1"/>
    <col min="13059" max="13060" width="26.125" style="168" customWidth="1"/>
    <col min="13061" max="13061" width="20.75" style="168" customWidth="1"/>
    <col min="13062" max="13062" width="18" style="168" bestFit="1" customWidth="1"/>
    <col min="13063" max="13063" width="14.25" style="168" bestFit="1" customWidth="1"/>
    <col min="13064" max="13312" width="8.5" style="168"/>
    <col min="13313" max="13313" width="4.375" style="168" customWidth="1"/>
    <col min="13314" max="13314" width="31.25" style="168" customWidth="1"/>
    <col min="13315" max="13316" width="26.125" style="168" customWidth="1"/>
    <col min="13317" max="13317" width="20.75" style="168" customWidth="1"/>
    <col min="13318" max="13318" width="18" style="168" bestFit="1" customWidth="1"/>
    <col min="13319" max="13319" width="14.25" style="168" bestFit="1" customWidth="1"/>
    <col min="13320" max="13568" width="8.5" style="168"/>
    <col min="13569" max="13569" width="4.375" style="168" customWidth="1"/>
    <col min="13570" max="13570" width="31.25" style="168" customWidth="1"/>
    <col min="13571" max="13572" width="26.125" style="168" customWidth="1"/>
    <col min="13573" max="13573" width="20.75" style="168" customWidth="1"/>
    <col min="13574" max="13574" width="18" style="168" bestFit="1" customWidth="1"/>
    <col min="13575" max="13575" width="14.25" style="168" bestFit="1" customWidth="1"/>
    <col min="13576" max="13824" width="8.5" style="168"/>
    <col min="13825" max="13825" width="4.375" style="168" customWidth="1"/>
    <col min="13826" max="13826" width="31.25" style="168" customWidth="1"/>
    <col min="13827" max="13828" width="26.125" style="168" customWidth="1"/>
    <col min="13829" max="13829" width="20.75" style="168" customWidth="1"/>
    <col min="13830" max="13830" width="18" style="168" bestFit="1" customWidth="1"/>
    <col min="13831" max="13831" width="14.25" style="168" bestFit="1" customWidth="1"/>
    <col min="13832" max="14080" width="8.5" style="168"/>
    <col min="14081" max="14081" width="4.375" style="168" customWidth="1"/>
    <col min="14082" max="14082" width="31.25" style="168" customWidth="1"/>
    <col min="14083" max="14084" width="26.125" style="168" customWidth="1"/>
    <col min="14085" max="14085" width="20.75" style="168" customWidth="1"/>
    <col min="14086" max="14086" width="18" style="168" bestFit="1" customWidth="1"/>
    <col min="14087" max="14087" width="14.25" style="168" bestFit="1" customWidth="1"/>
    <col min="14088" max="14336" width="8.5" style="168"/>
    <col min="14337" max="14337" width="4.375" style="168" customWidth="1"/>
    <col min="14338" max="14338" width="31.25" style="168" customWidth="1"/>
    <col min="14339" max="14340" width="26.125" style="168" customWidth="1"/>
    <col min="14341" max="14341" width="20.75" style="168" customWidth="1"/>
    <col min="14342" max="14342" width="18" style="168" bestFit="1" customWidth="1"/>
    <col min="14343" max="14343" width="14.25" style="168" bestFit="1" customWidth="1"/>
    <col min="14344" max="14592" width="8.5" style="168"/>
    <col min="14593" max="14593" width="4.375" style="168" customWidth="1"/>
    <col min="14594" max="14594" width="31.25" style="168" customWidth="1"/>
    <col min="14595" max="14596" width="26.125" style="168" customWidth="1"/>
    <col min="14597" max="14597" width="20.75" style="168" customWidth="1"/>
    <col min="14598" max="14598" width="18" style="168" bestFit="1" customWidth="1"/>
    <col min="14599" max="14599" width="14.25" style="168" bestFit="1" customWidth="1"/>
    <col min="14600" max="14848" width="8.5" style="168"/>
    <col min="14849" max="14849" width="4.375" style="168" customWidth="1"/>
    <col min="14850" max="14850" width="31.25" style="168" customWidth="1"/>
    <col min="14851" max="14852" width="26.125" style="168" customWidth="1"/>
    <col min="14853" max="14853" width="20.75" style="168" customWidth="1"/>
    <col min="14854" max="14854" width="18" style="168" bestFit="1" customWidth="1"/>
    <col min="14855" max="14855" width="14.25" style="168" bestFit="1" customWidth="1"/>
    <col min="14856" max="15104" width="8.5" style="168"/>
    <col min="15105" max="15105" width="4.375" style="168" customWidth="1"/>
    <col min="15106" max="15106" width="31.25" style="168" customWidth="1"/>
    <col min="15107" max="15108" width="26.125" style="168" customWidth="1"/>
    <col min="15109" max="15109" width="20.75" style="168" customWidth="1"/>
    <col min="15110" max="15110" width="18" style="168" bestFit="1" customWidth="1"/>
    <col min="15111" max="15111" width="14.25" style="168" bestFit="1" customWidth="1"/>
    <col min="15112" max="15360" width="8.5" style="168"/>
    <col min="15361" max="15361" width="4.375" style="168" customWidth="1"/>
    <col min="15362" max="15362" width="31.25" style="168" customWidth="1"/>
    <col min="15363" max="15364" width="26.125" style="168" customWidth="1"/>
    <col min="15365" max="15365" width="20.75" style="168" customWidth="1"/>
    <col min="15366" max="15366" width="18" style="168" bestFit="1" customWidth="1"/>
    <col min="15367" max="15367" width="14.25" style="168" bestFit="1" customWidth="1"/>
    <col min="15368" max="15616" width="8.5" style="168"/>
    <col min="15617" max="15617" width="4.375" style="168" customWidth="1"/>
    <col min="15618" max="15618" width="31.25" style="168" customWidth="1"/>
    <col min="15619" max="15620" width="26.125" style="168" customWidth="1"/>
    <col min="15621" max="15621" width="20.75" style="168" customWidth="1"/>
    <col min="15622" max="15622" width="18" style="168" bestFit="1" customWidth="1"/>
    <col min="15623" max="15623" width="14.25" style="168" bestFit="1" customWidth="1"/>
    <col min="15624" max="15872" width="8.5" style="168"/>
    <col min="15873" max="15873" width="4.375" style="168" customWidth="1"/>
    <col min="15874" max="15874" width="31.25" style="168" customWidth="1"/>
    <col min="15875" max="15876" width="26.125" style="168" customWidth="1"/>
    <col min="15877" max="15877" width="20.75" style="168" customWidth="1"/>
    <col min="15878" max="15878" width="18" style="168" bestFit="1" customWidth="1"/>
    <col min="15879" max="15879" width="14.25" style="168" bestFit="1" customWidth="1"/>
    <col min="15880" max="16128" width="8.5" style="168"/>
    <col min="16129" max="16129" width="4.375" style="168" customWidth="1"/>
    <col min="16130" max="16130" width="31.25" style="168" customWidth="1"/>
    <col min="16131" max="16132" width="26.125" style="168" customWidth="1"/>
    <col min="16133" max="16133" width="20.75" style="168" customWidth="1"/>
    <col min="16134" max="16134" width="18" style="168" bestFit="1" customWidth="1"/>
    <col min="16135" max="16135" width="14.25" style="168" bestFit="1" customWidth="1"/>
    <col min="16136" max="16384" width="8.5" style="168"/>
  </cols>
  <sheetData>
    <row r="1" spans="1:7" ht="43.5" customHeight="1">
      <c r="A1" s="898" t="s">
        <v>1027</v>
      </c>
      <c r="B1" s="899"/>
      <c r="C1" s="899"/>
      <c r="D1" s="899"/>
      <c r="E1" s="899"/>
    </row>
    <row r="2" spans="1:7" ht="18" customHeight="1">
      <c r="A2" s="1017" t="str">
        <f>'4.통합(PL)'!A2:F2</f>
        <v>제( 2 )기 2018년 1월 1일 ~ 2018년 6월 30일 까지</v>
      </c>
      <c r="B2" s="1017"/>
      <c r="C2" s="1017"/>
      <c r="D2" s="1017"/>
      <c r="E2" s="1017"/>
    </row>
    <row r="3" spans="1:7" s="457" customFormat="1" ht="15.75" customHeight="1">
      <c r="A3" s="1017" t="str">
        <f>'4.통합(PL)'!A3:F3</f>
        <v>제( 1 )기 2017년 1월 1일 ~ 2017년 6월 30일 까지</v>
      </c>
      <c r="B3" s="1017"/>
      <c r="C3" s="1017"/>
      <c r="D3" s="1017"/>
      <c r="E3" s="1017"/>
    </row>
    <row r="4" spans="1:7" s="457" customFormat="1" ht="30" customHeight="1" thickBot="1">
      <c r="A4" s="901"/>
      <c r="B4" s="901"/>
      <c r="C4" s="413"/>
      <c r="D4" s="413"/>
      <c r="E4" s="902" t="s">
        <v>1028</v>
      </c>
    </row>
    <row r="5" spans="1:7" s="457" customFormat="1" ht="33" customHeight="1">
      <c r="A5" s="903" t="s">
        <v>1029</v>
      </c>
      <c r="B5" s="905"/>
      <c r="C5" s="1018" t="str">
        <f>'1.통합(FP)'!C6</f>
        <v>제 2 (당)기</v>
      </c>
      <c r="D5" s="1018" t="str">
        <f>'1.통합(FP)'!D6</f>
        <v>제 1 (전)기</v>
      </c>
      <c r="E5" s="910" t="s">
        <v>1030</v>
      </c>
    </row>
    <row r="6" spans="1:7" s="457" customFormat="1" ht="33" customHeight="1" thickBot="1">
      <c r="A6" s="911"/>
      <c r="B6" s="913"/>
      <c r="C6" s="914" t="s">
        <v>8</v>
      </c>
      <c r="D6" s="1019" t="s">
        <v>8</v>
      </c>
      <c r="E6" s="917"/>
    </row>
    <row r="7" spans="1:7" s="457" customFormat="1" ht="33" customHeight="1" thickBot="1">
      <c r="A7" s="1020" t="s">
        <v>10</v>
      </c>
      <c r="B7" s="1021" t="s">
        <v>1031</v>
      </c>
      <c r="C7" s="1022">
        <f>'4.통합(PL)'!D8</f>
        <v>45285682171</v>
      </c>
      <c r="D7" s="1022">
        <f>'4.통합(PL)'!F8</f>
        <v>45169013723</v>
      </c>
      <c r="E7" s="1023">
        <f t="shared" ref="E7:E31" si="0">C7-D7</f>
        <v>116668448</v>
      </c>
    </row>
    <row r="8" spans="1:7" s="457" customFormat="1" ht="33" customHeight="1">
      <c r="A8" s="1024">
        <v>1</v>
      </c>
      <c r="B8" s="1025" t="s">
        <v>1032</v>
      </c>
      <c r="C8" s="1026">
        <f>'4.통합(PL)'!D9</f>
        <v>5045437361</v>
      </c>
      <c r="D8" s="1026">
        <f>'4.통합(PL)'!F9</f>
        <v>4409236918</v>
      </c>
      <c r="E8" s="1027">
        <f t="shared" si="0"/>
        <v>636200443</v>
      </c>
      <c r="F8" s="939"/>
      <c r="G8" s="939"/>
    </row>
    <row r="9" spans="1:7" s="457" customFormat="1" ht="33" customHeight="1">
      <c r="A9" s="1028"/>
      <c r="B9" s="1029" t="s">
        <v>1033</v>
      </c>
      <c r="C9" s="1030">
        <f>'4.통합(PL)'!D10</f>
        <v>4288652568</v>
      </c>
      <c r="D9" s="1030">
        <f>'4.통합(PL)'!F10</f>
        <v>3715173103</v>
      </c>
      <c r="E9" s="1031">
        <f t="shared" si="0"/>
        <v>573479465</v>
      </c>
    </row>
    <row r="10" spans="1:7" s="457" customFormat="1" ht="33" customHeight="1">
      <c r="A10" s="1028"/>
      <c r="B10" s="1029" t="s">
        <v>1034</v>
      </c>
      <c r="C10" s="1032">
        <f>'4.통합(PL)'!D33</f>
        <v>473030676</v>
      </c>
      <c r="D10" s="1030">
        <f>'4.통합(PL)'!F33</f>
        <v>442202403</v>
      </c>
      <c r="E10" s="1031">
        <f>C10-D10</f>
        <v>30828273</v>
      </c>
    </row>
    <row r="11" spans="1:7" s="457" customFormat="1" ht="33" customHeight="1">
      <c r="A11" s="1028"/>
      <c r="B11" s="1029" t="s">
        <v>1035</v>
      </c>
      <c r="C11" s="1030">
        <f>'4.통합(PL)'!D18+'4.통합(PL)'!D27+'4.통합(PL)'!D30+'4.통합(PL)'!D37+'4.통합(PL)'!D38</f>
        <v>283754117</v>
      </c>
      <c r="D11" s="1030">
        <f>'4.통합(PL)'!F18+'4.통합(PL)'!F27+'4.통합(PL)'!F30+'4.통합(PL)'!F37+'4.통합(PL)'!F38</f>
        <v>251861412</v>
      </c>
      <c r="E11" s="1031">
        <f>C11-D11</f>
        <v>31892705</v>
      </c>
    </row>
    <row r="12" spans="1:7" s="457" customFormat="1" ht="33" customHeight="1">
      <c r="A12" s="1028">
        <v>2</v>
      </c>
      <c r="B12" s="1033" t="s">
        <v>1036</v>
      </c>
      <c r="C12" s="1030">
        <f>'4.통합(PL)'!D45</f>
        <v>40240244810</v>
      </c>
      <c r="D12" s="1030">
        <f>'4.통합(PL)'!F45</f>
        <v>40759776805</v>
      </c>
      <c r="E12" s="1031">
        <f t="shared" si="0"/>
        <v>-519531995</v>
      </c>
    </row>
    <row r="13" spans="1:7" s="457" customFormat="1" ht="33" customHeight="1">
      <c r="A13" s="1028">
        <v>3</v>
      </c>
      <c r="B13" s="1033" t="s">
        <v>1037</v>
      </c>
      <c r="C13" s="1030">
        <f>'4.통합(PL)'!D55</f>
        <v>0</v>
      </c>
      <c r="D13" s="1030">
        <f>'4.통합(PL)'!F55</f>
        <v>0</v>
      </c>
      <c r="E13" s="1031">
        <f t="shared" si="0"/>
        <v>0</v>
      </c>
    </row>
    <row r="14" spans="1:7" s="457" customFormat="1" ht="33" customHeight="1" thickBot="1">
      <c r="A14" s="1034">
        <v>4</v>
      </c>
      <c r="B14" s="1035" t="s">
        <v>1038</v>
      </c>
      <c r="C14" s="1036">
        <f>'4.통합(PL)'!D57</f>
        <v>0</v>
      </c>
      <c r="D14" s="1036">
        <f>'4.통합(PL)'!F57</f>
        <v>0</v>
      </c>
      <c r="E14" s="1037">
        <f t="shared" si="0"/>
        <v>0</v>
      </c>
    </row>
    <row r="15" spans="1:7" s="457" customFormat="1" ht="33" customHeight="1" thickBot="1">
      <c r="A15" s="1020" t="s">
        <v>1039</v>
      </c>
      <c r="B15" s="1021" t="s">
        <v>1040</v>
      </c>
      <c r="C15" s="1022">
        <f>'4.통합(PL)'!D59</f>
        <v>34018966438</v>
      </c>
      <c r="D15" s="1022">
        <f>'4.통합(PL)'!F59</f>
        <v>33810470727</v>
      </c>
      <c r="E15" s="1023">
        <f t="shared" si="0"/>
        <v>208495711</v>
      </c>
    </row>
    <row r="16" spans="1:7" s="457" customFormat="1" ht="33" customHeight="1">
      <c r="A16" s="1038">
        <v>1</v>
      </c>
      <c r="B16" s="1025" t="s">
        <v>1041</v>
      </c>
      <c r="C16" s="1026">
        <f>'4.통합(PL)'!D60</f>
        <v>2240004631</v>
      </c>
      <c r="D16" s="1026">
        <f>'4.통합(PL)'!F60</f>
        <v>1946045047</v>
      </c>
      <c r="E16" s="1027">
        <f t="shared" si="0"/>
        <v>293959584</v>
      </c>
      <c r="F16" s="939"/>
    </row>
    <row r="17" spans="1:7" s="457" customFormat="1" ht="33" customHeight="1">
      <c r="A17" s="1028"/>
      <c r="B17" s="1029" t="s">
        <v>1042</v>
      </c>
      <c r="C17" s="1030">
        <f>'4.통합(PL)'!D61</f>
        <v>1697442924</v>
      </c>
      <c r="D17" s="1030">
        <f>'4.통합(PL)'!F61</f>
        <v>1512736929</v>
      </c>
      <c r="E17" s="1031">
        <f t="shared" si="0"/>
        <v>184705995</v>
      </c>
    </row>
    <row r="18" spans="1:7" s="457" customFormat="1" ht="33" customHeight="1">
      <c r="A18" s="1028"/>
      <c r="B18" s="1029" t="s">
        <v>1043</v>
      </c>
      <c r="C18" s="1030">
        <f>'4.통합(PL)'!D81</f>
        <v>209807785</v>
      </c>
      <c r="D18" s="1030">
        <f>'4.통합(PL)'!F81</f>
        <v>138819562</v>
      </c>
      <c r="E18" s="1031">
        <f t="shared" si="0"/>
        <v>70988223</v>
      </c>
    </row>
    <row r="19" spans="1:7" s="457" customFormat="1" ht="33" customHeight="1">
      <c r="A19" s="1039"/>
      <c r="B19" s="1040" t="s">
        <v>1044</v>
      </c>
      <c r="C19" s="1030">
        <f>'4.통합(PL)'!D65+'4.통합(PL)'!D74+'4.통합(PL)'!D78+'4.통합(PL)'!D83</f>
        <v>332753922</v>
      </c>
      <c r="D19" s="1030">
        <f>'4.통합(PL)'!F65+'4.통합(PL)'!F74+'4.통합(PL)'!F78+'4.통합(PL)'!F83</f>
        <v>294488556</v>
      </c>
      <c r="E19" s="1031">
        <f t="shared" si="0"/>
        <v>38265366</v>
      </c>
      <c r="G19" s="939"/>
    </row>
    <row r="20" spans="1:7" s="457" customFormat="1" ht="33" customHeight="1">
      <c r="A20" s="1028">
        <v>2</v>
      </c>
      <c r="B20" s="1033" t="s">
        <v>1045</v>
      </c>
      <c r="C20" s="1030">
        <f>'4.통합(PL)'!D92</f>
        <v>31778961807</v>
      </c>
      <c r="D20" s="1030">
        <f>'4.통합(PL)'!F92</f>
        <v>31864425680</v>
      </c>
      <c r="E20" s="1031">
        <f t="shared" si="0"/>
        <v>-85463873</v>
      </c>
    </row>
    <row r="21" spans="1:7" s="457" customFormat="1" ht="33" customHeight="1">
      <c r="A21" s="1028">
        <v>3</v>
      </c>
      <c r="B21" s="1033" t="s">
        <v>1046</v>
      </c>
      <c r="C21" s="1030">
        <f>'4.통합(PL)'!D97</f>
        <v>0</v>
      </c>
      <c r="D21" s="1030">
        <f>'4.통합(PL)'!F97</f>
        <v>0</v>
      </c>
      <c r="E21" s="1031">
        <f t="shared" si="0"/>
        <v>0</v>
      </c>
    </row>
    <row r="22" spans="1:7" s="457" customFormat="1" ht="33" customHeight="1" thickBot="1">
      <c r="A22" s="1034">
        <v>4</v>
      </c>
      <c r="B22" s="1035" t="s">
        <v>1047</v>
      </c>
      <c r="C22" s="1036">
        <f>'4.통합(PL)'!D99</f>
        <v>0</v>
      </c>
      <c r="D22" s="1036">
        <f>'4.통합(PL)'!F99</f>
        <v>0</v>
      </c>
      <c r="E22" s="1037">
        <f t="shared" si="0"/>
        <v>0</v>
      </c>
    </row>
    <row r="23" spans="1:7" s="457" customFormat="1" ht="33" customHeight="1" thickBot="1">
      <c r="A23" s="1041" t="s">
        <v>1048</v>
      </c>
      <c r="B23" s="1042" t="s">
        <v>1049</v>
      </c>
      <c r="C23" s="1043">
        <f>C7-C15</f>
        <v>11266715733</v>
      </c>
      <c r="D23" s="1043">
        <f>D7-D15</f>
        <v>11358542996</v>
      </c>
      <c r="E23" s="1044">
        <f t="shared" si="0"/>
        <v>-91827263</v>
      </c>
    </row>
    <row r="24" spans="1:7" s="457" customFormat="1" ht="33" customHeight="1" thickBot="1">
      <c r="A24" s="1045" t="s">
        <v>1050</v>
      </c>
      <c r="B24" s="1046" t="s">
        <v>1051</v>
      </c>
      <c r="C24" s="1047">
        <f>'4.통합(PL)'!D101</f>
        <v>9465141076</v>
      </c>
      <c r="D24" s="1047">
        <f>'4.통합(PL)'!F101</f>
        <v>8902628421</v>
      </c>
      <c r="E24" s="1048">
        <f t="shared" si="0"/>
        <v>562512655</v>
      </c>
    </row>
    <row r="25" spans="1:7" s="457" customFormat="1" ht="33" customHeight="1" thickBot="1">
      <c r="A25" s="1020" t="s">
        <v>1052</v>
      </c>
      <c r="B25" s="1021" t="s">
        <v>1053</v>
      </c>
      <c r="C25" s="1022">
        <f>'4.통합(PL)'!D112</f>
        <v>1801574657</v>
      </c>
      <c r="D25" s="1022">
        <f>'4.통합(PL)'!F112</f>
        <v>2455914575</v>
      </c>
      <c r="E25" s="1023">
        <f t="shared" si="0"/>
        <v>-654339918</v>
      </c>
    </row>
    <row r="26" spans="1:7" s="457" customFormat="1" ht="33" customHeight="1">
      <c r="A26" s="1049" t="s">
        <v>1054</v>
      </c>
      <c r="B26" s="1050" t="s">
        <v>1055</v>
      </c>
      <c r="C26" s="1051">
        <f>'4.통합(PL)'!D114-'4.통합(PL)'!C113</f>
        <v>634348903</v>
      </c>
      <c r="D26" s="1051">
        <f>'4.통합(PL)'!F114-'4.통합(PL)'!E113</f>
        <v>346335607</v>
      </c>
      <c r="E26" s="1052">
        <f t="shared" si="0"/>
        <v>288013296</v>
      </c>
    </row>
    <row r="27" spans="1:7" s="457" customFormat="1" ht="33" customHeight="1">
      <c r="A27" s="1053" t="s">
        <v>1056</v>
      </c>
      <c r="B27" s="1054" t="s">
        <v>1057</v>
      </c>
      <c r="C27" s="1055">
        <f>'4.통합(PL)'!D122</f>
        <v>712138628</v>
      </c>
      <c r="D27" s="1055">
        <f>'4.통합(PL)'!F122</f>
        <v>555816730</v>
      </c>
      <c r="E27" s="1056">
        <f t="shared" si="0"/>
        <v>156321898</v>
      </c>
    </row>
    <row r="28" spans="1:7" s="457" customFormat="1" ht="33" customHeight="1" thickBot="1">
      <c r="A28" s="1057" t="s">
        <v>1058</v>
      </c>
      <c r="B28" s="1058" t="s">
        <v>1059</v>
      </c>
      <c r="C28" s="1059">
        <f>'4.통합(PL)'!D159</f>
        <v>154606368</v>
      </c>
      <c r="D28" s="1059">
        <f>'4.통합(PL)'!F159</f>
        <v>109266135</v>
      </c>
      <c r="E28" s="1060">
        <f t="shared" si="0"/>
        <v>45340233</v>
      </c>
    </row>
    <row r="29" spans="1:7" s="457" customFormat="1" ht="33" customHeight="1" thickBot="1">
      <c r="A29" s="1020" t="s">
        <v>1060</v>
      </c>
      <c r="B29" s="1061" t="s">
        <v>1061</v>
      </c>
      <c r="C29" s="1022">
        <f>'4.통합(PL)'!D190</f>
        <v>1724758014</v>
      </c>
      <c r="D29" s="1022">
        <f>'4.통합(PL)'!F190</f>
        <v>2556129563</v>
      </c>
      <c r="E29" s="1023">
        <f t="shared" si="0"/>
        <v>-831371549</v>
      </c>
    </row>
    <row r="30" spans="1:7" s="457" customFormat="1" ht="33" customHeight="1" thickBot="1">
      <c r="A30" s="1041" t="s">
        <v>1062</v>
      </c>
      <c r="B30" s="1042" t="s">
        <v>1063</v>
      </c>
      <c r="C30" s="1062">
        <f>'4.통합(PL)'!C191</f>
        <v>408099</v>
      </c>
      <c r="D30" s="1062">
        <f>'4.통합(PL)'!E191</f>
        <v>-1305278</v>
      </c>
      <c r="E30" s="1063">
        <f t="shared" si="0"/>
        <v>1713377</v>
      </c>
    </row>
    <row r="31" spans="1:7" s="457" customFormat="1" ht="33" customHeight="1" thickBot="1">
      <c r="A31" s="1064" t="s">
        <v>1064</v>
      </c>
      <c r="B31" s="1065" t="s">
        <v>1065</v>
      </c>
      <c r="C31" s="1066">
        <f>C29-C30</f>
        <v>1724349915</v>
      </c>
      <c r="D31" s="1066">
        <f>D29-D30</f>
        <v>2557434841</v>
      </c>
      <c r="E31" s="1067">
        <f t="shared" si="0"/>
        <v>-833084926</v>
      </c>
    </row>
    <row r="32" spans="1:7" s="457" customFormat="1" ht="39.75" customHeight="1">
      <c r="A32" s="168"/>
      <c r="B32" s="168"/>
      <c r="C32" s="174"/>
      <c r="D32" s="174"/>
      <c r="E32" s="413"/>
    </row>
    <row r="33" spans="1:7" s="457" customFormat="1" ht="39.75" customHeight="1">
      <c r="A33" s="168"/>
      <c r="B33" s="168"/>
      <c r="C33" s="174"/>
      <c r="D33" s="174"/>
      <c r="E33" s="413"/>
    </row>
    <row r="34" spans="1:7" s="457" customFormat="1" ht="39.75" customHeight="1">
      <c r="A34" s="168"/>
      <c r="B34" s="168"/>
      <c r="C34" s="174"/>
      <c r="D34" s="174"/>
      <c r="E34" s="413"/>
    </row>
    <row r="35" spans="1:7" s="457" customFormat="1" ht="39.75" customHeight="1">
      <c r="A35" s="168"/>
      <c r="B35" s="168"/>
      <c r="C35" s="174"/>
      <c r="D35" s="174"/>
      <c r="E35" s="413"/>
    </row>
    <row r="36" spans="1:7" s="457" customFormat="1" ht="39.75" customHeight="1">
      <c r="A36" s="168"/>
      <c r="B36" s="168"/>
      <c r="C36" s="174"/>
      <c r="D36" s="174"/>
      <c r="E36" s="413"/>
    </row>
    <row r="37" spans="1:7" s="457" customFormat="1" ht="39.75" customHeight="1">
      <c r="A37" s="168"/>
      <c r="B37" s="168"/>
      <c r="C37" s="174"/>
      <c r="D37" s="174"/>
      <c r="E37" s="413"/>
    </row>
    <row r="38" spans="1:7" s="457" customFormat="1" ht="39.75" customHeight="1">
      <c r="A38" s="168"/>
      <c r="B38" s="168"/>
      <c r="C38" s="174"/>
      <c r="D38" s="174"/>
      <c r="E38" s="413"/>
    </row>
    <row r="39" spans="1:7" s="457" customFormat="1" ht="39.75" customHeight="1">
      <c r="A39" s="168"/>
      <c r="B39" s="168"/>
      <c r="C39" s="174"/>
      <c r="D39" s="174"/>
      <c r="E39" s="413"/>
    </row>
    <row r="40" spans="1:7" s="457" customFormat="1" ht="39.75" customHeight="1">
      <c r="A40" s="168"/>
      <c r="B40" s="168"/>
      <c r="C40" s="174"/>
      <c r="D40" s="174"/>
      <c r="E40" s="413"/>
      <c r="G40" s="974"/>
    </row>
    <row r="41" spans="1:7" s="457" customFormat="1" ht="39.75" customHeight="1">
      <c r="A41" s="168"/>
      <c r="B41" s="168"/>
      <c r="C41" s="174"/>
      <c r="D41" s="174"/>
      <c r="E41" s="413"/>
    </row>
    <row r="42" spans="1:7" s="457" customFormat="1" ht="39.75" customHeight="1">
      <c r="A42" s="168"/>
      <c r="B42" s="168"/>
      <c r="C42" s="174"/>
      <c r="D42" s="174"/>
      <c r="E42" s="413"/>
    </row>
    <row r="43" spans="1:7" s="457" customFormat="1" ht="39.75" customHeight="1">
      <c r="A43" s="168"/>
      <c r="B43" s="168"/>
      <c r="C43" s="174"/>
      <c r="D43" s="174"/>
      <c r="E43" s="413"/>
    </row>
    <row r="44" spans="1:7" s="457" customFormat="1" ht="39.75" customHeight="1">
      <c r="A44" s="168"/>
      <c r="B44" s="168"/>
      <c r="C44" s="174"/>
      <c r="D44" s="174"/>
      <c r="E44" s="413"/>
    </row>
    <row r="45" spans="1:7" s="457" customFormat="1" ht="39.75" customHeight="1">
      <c r="A45" s="168"/>
      <c r="B45" s="168"/>
      <c r="C45" s="174"/>
      <c r="D45" s="174"/>
      <c r="E45" s="413"/>
    </row>
    <row r="46" spans="1:7" s="457" customFormat="1" ht="39.75" customHeight="1">
      <c r="A46" s="168"/>
      <c r="B46" s="168"/>
      <c r="C46" s="174"/>
      <c r="D46" s="174"/>
      <c r="E46" s="413"/>
    </row>
    <row r="47" spans="1:7" s="457" customFormat="1" ht="39.75" customHeight="1">
      <c r="A47" s="168"/>
      <c r="B47" s="168"/>
      <c r="C47" s="174"/>
      <c r="D47" s="174"/>
      <c r="E47" s="413"/>
    </row>
    <row r="48" spans="1:7" s="457" customFormat="1" ht="39.75" customHeight="1">
      <c r="A48" s="168"/>
      <c r="B48" s="168"/>
      <c r="C48" s="174"/>
      <c r="D48" s="174"/>
      <c r="E48" s="413"/>
    </row>
    <row r="49" spans="1:5" s="457" customFormat="1" ht="39.75" customHeight="1">
      <c r="A49" s="168"/>
      <c r="B49" s="168"/>
      <c r="C49" s="174"/>
      <c r="D49" s="174"/>
      <c r="E49" s="413"/>
    </row>
    <row r="50" spans="1:5" s="457" customFormat="1" ht="39.75" customHeight="1">
      <c r="A50" s="168"/>
      <c r="B50" s="168"/>
      <c r="C50" s="174"/>
      <c r="D50" s="174"/>
      <c r="E50" s="413"/>
    </row>
    <row r="51" spans="1:5" s="457" customFormat="1" ht="39.75" customHeight="1">
      <c r="A51" s="168"/>
      <c r="B51" s="168"/>
      <c r="C51" s="174"/>
      <c r="D51" s="174"/>
      <c r="E51" s="413"/>
    </row>
    <row r="52" spans="1:5" s="457" customFormat="1" ht="39.75" customHeight="1">
      <c r="A52" s="168"/>
      <c r="B52" s="168"/>
      <c r="C52" s="174"/>
      <c r="D52" s="174"/>
      <c r="E52" s="413"/>
    </row>
    <row r="53" spans="1:5" s="457" customFormat="1" ht="39.75" customHeight="1">
      <c r="A53" s="168"/>
      <c r="B53" s="168"/>
      <c r="C53" s="174"/>
      <c r="D53" s="174"/>
      <c r="E53" s="413"/>
    </row>
    <row r="54" spans="1:5" s="457" customFormat="1" ht="39.75" customHeight="1">
      <c r="A54" s="168"/>
      <c r="B54" s="168"/>
      <c r="C54" s="174"/>
      <c r="D54" s="174"/>
      <c r="E54" s="413"/>
    </row>
    <row r="55" spans="1:5" s="457" customFormat="1" ht="39.75" customHeight="1">
      <c r="A55" s="168"/>
      <c r="B55" s="168"/>
      <c r="C55" s="174"/>
      <c r="D55" s="174"/>
      <c r="E55" s="413"/>
    </row>
    <row r="56" spans="1:5" s="457" customFormat="1" ht="39.75" customHeight="1">
      <c r="A56" s="168"/>
      <c r="B56" s="168"/>
      <c r="C56" s="174"/>
      <c r="D56" s="174"/>
      <c r="E56" s="413"/>
    </row>
    <row r="57" spans="1:5" s="457" customFormat="1" ht="39.75" customHeight="1">
      <c r="A57" s="168"/>
      <c r="B57" s="168"/>
      <c r="C57" s="174"/>
      <c r="D57" s="174"/>
      <c r="E57" s="413"/>
    </row>
    <row r="58" spans="1:5" s="457" customFormat="1" ht="39.75" customHeight="1">
      <c r="A58" s="168"/>
      <c r="B58" s="168"/>
      <c r="C58" s="174"/>
      <c r="D58" s="174"/>
      <c r="E58" s="413"/>
    </row>
    <row r="59" spans="1:5" s="457" customFormat="1" ht="39.75" customHeight="1">
      <c r="A59" s="168"/>
      <c r="B59" s="168"/>
      <c r="C59" s="174"/>
      <c r="D59" s="174"/>
      <c r="E59" s="413"/>
    </row>
    <row r="60" spans="1:5" s="457" customFormat="1" ht="39.75" customHeight="1">
      <c r="A60" s="168"/>
      <c r="B60" s="168"/>
      <c r="C60" s="174"/>
      <c r="D60" s="174"/>
      <c r="E60" s="413"/>
    </row>
    <row r="61" spans="1:5" s="457" customFormat="1" ht="39.75" customHeight="1">
      <c r="A61" s="168"/>
      <c r="B61" s="168"/>
      <c r="C61" s="174"/>
      <c r="D61" s="174"/>
      <c r="E61" s="413"/>
    </row>
    <row r="62" spans="1:5" s="457" customFormat="1" ht="39.75" customHeight="1">
      <c r="A62" s="168"/>
      <c r="B62" s="168"/>
      <c r="C62" s="174"/>
      <c r="D62" s="174"/>
      <c r="E62" s="413"/>
    </row>
    <row r="63" spans="1:5" s="457" customFormat="1" ht="39.75" customHeight="1">
      <c r="A63" s="168"/>
      <c r="B63" s="168"/>
      <c r="C63" s="174"/>
      <c r="D63" s="174"/>
      <c r="E63" s="413"/>
    </row>
    <row r="64" spans="1:5" s="457" customFormat="1" ht="39.75" customHeight="1">
      <c r="A64" s="168"/>
      <c r="B64" s="168"/>
      <c r="C64" s="174"/>
      <c r="D64" s="174"/>
      <c r="E64" s="413"/>
    </row>
    <row r="65" spans="1:5" s="457" customFormat="1" ht="39.75" customHeight="1">
      <c r="A65" s="168"/>
      <c r="B65" s="168"/>
      <c r="C65" s="174"/>
      <c r="D65" s="174"/>
      <c r="E65" s="413"/>
    </row>
    <row r="66" spans="1:5" s="457" customFormat="1" ht="39.75" customHeight="1">
      <c r="A66" s="168"/>
      <c r="B66" s="168"/>
      <c r="C66" s="174"/>
      <c r="D66" s="174"/>
      <c r="E66" s="413"/>
    </row>
    <row r="67" spans="1:5" s="457" customFormat="1" ht="39.75" customHeight="1">
      <c r="A67" s="168"/>
      <c r="B67" s="168"/>
      <c r="C67" s="174"/>
      <c r="D67" s="174"/>
      <c r="E67" s="413"/>
    </row>
    <row r="68" spans="1:5" s="457" customFormat="1" ht="39.75" customHeight="1">
      <c r="A68" s="168"/>
      <c r="B68" s="168"/>
      <c r="C68" s="174"/>
      <c r="D68" s="174"/>
      <c r="E68" s="413"/>
    </row>
    <row r="69" spans="1:5" s="457" customFormat="1" ht="39.75" customHeight="1">
      <c r="A69" s="168"/>
      <c r="B69" s="168"/>
      <c r="C69" s="174"/>
      <c r="D69" s="174"/>
      <c r="E69" s="413"/>
    </row>
    <row r="70" spans="1:5" s="457" customFormat="1" ht="39.75" customHeight="1">
      <c r="A70" s="168"/>
      <c r="B70" s="168"/>
      <c r="C70" s="174"/>
      <c r="D70" s="174"/>
      <c r="E70" s="413"/>
    </row>
    <row r="71" spans="1:5" s="457" customFormat="1" ht="39.75" customHeight="1">
      <c r="A71" s="168"/>
      <c r="B71" s="168"/>
      <c r="C71" s="174"/>
      <c r="D71" s="174"/>
      <c r="E71" s="413"/>
    </row>
    <row r="72" spans="1:5" s="457" customFormat="1" ht="39.75" customHeight="1">
      <c r="A72" s="168"/>
      <c r="B72" s="168"/>
      <c r="C72" s="174"/>
      <c r="D72" s="174"/>
      <c r="E72" s="413"/>
    </row>
    <row r="73" spans="1:5" s="457" customFormat="1" ht="39.75" customHeight="1">
      <c r="A73" s="168"/>
      <c r="B73" s="168"/>
      <c r="C73" s="174"/>
      <c r="D73" s="174"/>
      <c r="E73" s="413"/>
    </row>
    <row r="74" spans="1:5" s="457" customFormat="1" ht="39.75" customHeight="1">
      <c r="A74" s="168"/>
      <c r="B74" s="168"/>
      <c r="C74" s="174"/>
      <c r="D74" s="174"/>
      <c r="E74" s="413"/>
    </row>
    <row r="75" spans="1:5" s="457" customFormat="1" ht="39.75" customHeight="1">
      <c r="A75" s="168"/>
      <c r="B75" s="168"/>
      <c r="C75" s="174"/>
      <c r="D75" s="174"/>
      <c r="E75" s="413"/>
    </row>
    <row r="76" spans="1:5" s="457" customFormat="1" ht="39.75" customHeight="1">
      <c r="A76" s="168"/>
      <c r="B76" s="168"/>
      <c r="C76" s="174"/>
      <c r="D76" s="174"/>
      <c r="E76" s="413"/>
    </row>
    <row r="77" spans="1:5" s="457" customFormat="1" ht="39.75" customHeight="1">
      <c r="A77" s="168"/>
      <c r="B77" s="168"/>
      <c r="C77" s="174"/>
      <c r="D77" s="174"/>
      <c r="E77" s="413"/>
    </row>
    <row r="78" spans="1:5" s="457" customFormat="1" ht="39.75" customHeight="1">
      <c r="A78" s="168"/>
      <c r="B78" s="168"/>
      <c r="C78" s="174"/>
      <c r="D78" s="174"/>
      <c r="E78" s="413"/>
    </row>
    <row r="79" spans="1:5" s="457" customFormat="1" ht="39.75" customHeight="1">
      <c r="A79" s="168"/>
      <c r="B79" s="168"/>
      <c r="C79" s="174"/>
      <c r="D79" s="174"/>
      <c r="E79" s="413"/>
    </row>
    <row r="80" spans="1:5" s="457" customFormat="1" ht="39.75" customHeight="1">
      <c r="A80" s="168"/>
      <c r="B80" s="168"/>
      <c r="C80" s="174"/>
      <c r="D80" s="174"/>
      <c r="E80" s="413"/>
    </row>
    <row r="81" ht="39.75" customHeight="1"/>
    <row r="82" ht="39.75" customHeight="1"/>
    <row r="83" ht="39.75" customHeight="1"/>
    <row r="84" ht="39.75" customHeight="1"/>
    <row r="85" ht="39.75" customHeight="1"/>
    <row r="86" ht="39.75" customHeight="1"/>
    <row r="87" ht="39.75" customHeight="1"/>
    <row r="88" ht="39.75" customHeight="1"/>
    <row r="89" ht="39.75" customHeight="1"/>
    <row r="90" ht="39.75" customHeight="1"/>
  </sheetData>
  <mergeCells count="6">
    <mergeCell ref="A1:E1"/>
    <mergeCell ref="A2:E2"/>
    <mergeCell ref="A3:E3"/>
    <mergeCell ref="A4:B4"/>
    <mergeCell ref="A5:B6"/>
    <mergeCell ref="E5:E6"/>
  </mergeCells>
  <phoneticPr fontId="2" type="noConversion"/>
  <printOptions horizontalCentered="1"/>
  <pageMargins left="0.74803149606299213" right="0.74803149606299213" top="0.78740157480314965" bottom="0.39" header="0.51181102362204722" footer="0.51181102362204722"/>
  <pageSetup paperSize="9" scale="7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15</vt:i4>
      </vt:variant>
    </vt:vector>
  </HeadingPairs>
  <TitlesOfParts>
    <vt:vector size="24" baseType="lpstr">
      <vt:lpstr>표지</vt:lpstr>
      <vt:lpstr>1.통합(FP)</vt:lpstr>
      <vt:lpstr>2.신용(FP)</vt:lpstr>
      <vt:lpstr>3.일반(FP)</vt:lpstr>
      <vt:lpstr>4.통합(PL)</vt:lpstr>
      <vt:lpstr>5.신용(PL)</vt:lpstr>
      <vt:lpstr>6.일반(PL)</vt:lpstr>
      <vt:lpstr>요약재무현황</vt:lpstr>
      <vt:lpstr>요약손익현황</vt:lpstr>
      <vt:lpstr>'1.통합(FP)'!Print_Area</vt:lpstr>
      <vt:lpstr>'2.신용(FP)'!Print_Area</vt:lpstr>
      <vt:lpstr>'3.일반(FP)'!Print_Area</vt:lpstr>
      <vt:lpstr>'4.통합(PL)'!Print_Area</vt:lpstr>
      <vt:lpstr>'5.신용(PL)'!Print_Area</vt:lpstr>
      <vt:lpstr>'6.일반(PL)'!Print_Area</vt:lpstr>
      <vt:lpstr>요약손익현황!Print_Area</vt:lpstr>
      <vt:lpstr>요약재무현황!Print_Area</vt:lpstr>
      <vt:lpstr>표지!Print_Area</vt:lpstr>
      <vt:lpstr>'1.통합(FP)'!Print_Titles</vt:lpstr>
      <vt:lpstr>'2.신용(FP)'!Print_Titles</vt:lpstr>
      <vt:lpstr>'3.일반(FP)'!Print_Titles</vt:lpstr>
      <vt:lpstr>'4.통합(PL)'!Print_Titles</vt:lpstr>
      <vt:lpstr>'5.신용(PL)'!Print_Titles</vt:lpstr>
      <vt:lpstr>'6.일반(PL)'!Print_Titles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abch</dc:creator>
  <cp:lastModifiedBy>abch</cp:lastModifiedBy>
  <dcterms:created xsi:type="dcterms:W3CDTF">2018-08-06T01:56:39Z</dcterms:created>
  <dcterms:modified xsi:type="dcterms:W3CDTF">2018-08-06T01:57:40Z</dcterms:modified>
</cp:coreProperties>
</file>